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05" windowHeight="6450" tabRatio="599" firstSheet="3" activeTab="8"/>
  </bookViews>
  <sheets>
    <sheet name="Dochody.1" sheetId="1" r:id="rId1"/>
    <sheet name="Doch-adm.rzą.2" sheetId="2" r:id="rId2"/>
    <sheet name="Wydatki.3" sheetId="3" r:id="rId3"/>
    <sheet name="Adm.rzą.4" sheetId="4" r:id="rId4"/>
    <sheet name="Przych.5" sheetId="5" r:id="rId5"/>
    <sheet name="4-Inwes.6" sheetId="6" r:id="rId6"/>
    <sheet name="Gm.F -tab7-2011" sheetId="7" r:id="rId7"/>
    <sheet name="Dotacje.zał.1 " sheetId="8" r:id="rId8"/>
    <sheet name="Zakl.Bud.-Zał.2" sheetId="9" r:id="rId9"/>
  </sheets>
  <definedNames/>
  <calcPr fullCalcOnLoad="1"/>
</workbook>
</file>

<file path=xl/sharedStrings.xml><?xml version="1.0" encoding="utf-8"?>
<sst xmlns="http://schemas.openxmlformats.org/spreadsheetml/2006/main" count="938" uniqueCount="441">
  <si>
    <t>Wyszczególnienie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</si>
  <si>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</si>
  <si>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</si>
  <si>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</si>
  <si>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</si>
  <si>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</si>
  <si>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</si>
  <si>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</si>
  <si>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</si>
  <si>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</si>
  <si>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</si>
  <si>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</si>
  <si>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</si>
  <si>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</si>
  <si>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</si>
  <si>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</si>
  <si>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</si>
  <si>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</si>
  <si>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</si>
  <si>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</si>
  <si>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</si>
  <si>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</si>
  <si>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992</t>
  </si>
  <si>
    <t>§ 995</t>
  </si>
  <si>
    <t>§ 994</t>
  </si>
  <si>
    <t>§ 982</t>
  </si>
  <si>
    <t>Rozchody z tytułu innych rozliczeń</t>
  </si>
  <si>
    <t>w złotych</t>
  </si>
  <si>
    <t>Nazwa zadania</t>
  </si>
  <si>
    <t>Kwota dotacji</t>
  </si>
  <si>
    <t>§ 991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</si>
  <si>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</si>
  <si>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</si>
  <si>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</si>
  <si>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</si>
  <si>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</si>
  <si>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</si>
  <si>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</si>
  <si>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</si>
  <si>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</si>
  <si>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</si>
  <si>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</si>
  <si>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Wydatki
bieżące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</si>
  <si>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</si>
  <si>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</si>
  <si>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</si>
  <si>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</si>
  <si>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Źródło dochodów</t>
  </si>
  <si>
    <t>Papiery wartościowe (obligacje)</t>
  </si>
  <si>
    <t>Wykup papierów wartościowych (obligacji)</t>
  </si>
  <si>
    <t>§ 944</t>
  </si>
  <si>
    <t>010</t>
  </si>
  <si>
    <t>Rolnictwo i łowiectwo</t>
  </si>
  <si>
    <t>Pozostała działalność</t>
  </si>
  <si>
    <t>0830</t>
  </si>
  <si>
    <t>Wpływy z usług</t>
  </si>
  <si>
    <t>400</t>
  </si>
  <si>
    <t>Wytwarzanie i zaopatrywanie w energię elektryczną, gaz i wodę</t>
  </si>
  <si>
    <t>Dostarczanie wody</t>
  </si>
  <si>
    <t>0910</t>
  </si>
  <si>
    <t>Odsetki od nieterminowych wpłat z tytułu podatków i opłat</t>
  </si>
  <si>
    <t>Gospodarka mieszkaniowa</t>
  </si>
  <si>
    <t>Gospodarka gruntami i nieruchomościami</t>
  </si>
  <si>
    <t>0470</t>
  </si>
  <si>
    <t>0750</t>
  </si>
  <si>
    <t>0770</t>
  </si>
  <si>
    <t>Administracja publiczna</t>
  </si>
  <si>
    <t>Urzędy wojewódzkie</t>
  </si>
  <si>
    <t>2010</t>
  </si>
  <si>
    <t>2360</t>
  </si>
  <si>
    <t>0970</t>
  </si>
  <si>
    <t>Wpływy z różnych dochodów</t>
  </si>
  <si>
    <t>Urzędy naczelnych organów władzy państwowej, kontroli i ochrony prawa oraz sądownictwa</t>
  </si>
  <si>
    <t>Bezpieczeństwo publiczne i ochrona przeciwpożarowa</t>
  </si>
  <si>
    <t>Obrona cywilna</t>
  </si>
  <si>
    <t>0350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</si>
  <si>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</si>
  <si>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</si>
  <si>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</si>
  <si>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</si>
  <si>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</si>
  <si>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</si>
  <si>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</si>
  <si>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</si>
  <si>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</si>
  <si>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</si>
  <si>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0430</t>
  </si>
  <si>
    <t>0500</t>
  </si>
  <si>
    <t>Podatek od czynności cywilnoprawnych</t>
  </si>
  <si>
    <t>0690</t>
  </si>
  <si>
    <t>Wpływy z innych opłat stanowiących dochody jednostek samorządu terytorialnego na podstawie ustaw</t>
  </si>
  <si>
    <t>0410</t>
  </si>
  <si>
    <t>0490</t>
  </si>
  <si>
    <t>0010</t>
  </si>
  <si>
    <t>Różne rozliczenia</t>
  </si>
  <si>
    <t>2920</t>
  </si>
  <si>
    <t>Subwencje ogólne z budżetu państwa</t>
  </si>
  <si>
    <t>Różne rozliczenia finansowe</t>
  </si>
  <si>
    <t>0920</t>
  </si>
  <si>
    <t>Pozostałe odsetki</t>
  </si>
  <si>
    <t>Oświata i wychowanie</t>
  </si>
  <si>
    <t>Ochrona zdrowia</t>
  </si>
  <si>
    <t>Przeciwdziałanie alkoholizmowi</t>
  </si>
  <si>
    <t>0480</t>
  </si>
  <si>
    <t>Wpływy z opłat za zezwolenia na sprzedaż alkoholu</t>
  </si>
  <si>
    <t>Pomoc społeczna</t>
  </si>
  <si>
    <t>2030</t>
  </si>
  <si>
    <t>Dotacje celowe otrzymane z budżetu państwa na realizację własnych zadań bieżących gmin</t>
  </si>
  <si>
    <t>Ośrodki pomocy społecznej</t>
  </si>
  <si>
    <t>Zadania w zakresie kultury fizycznej i sportu</t>
  </si>
  <si>
    <t>0020</t>
  </si>
  <si>
    <t>Świadczenia rodzinne, świadczenie z funduszu alimentacyjnego oraz składki na ubezpieczenia emerytalne i rentowe z ubezpieczenia społecznego</t>
  </si>
  <si>
    <t>Zasiłki stałe</t>
  </si>
  <si>
    <t>Nazwa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</si>
  <si>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</si>
  <si>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</si>
  <si>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</si>
  <si>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</si>
  <si>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</si>
  <si>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</si>
  <si>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art.. 5 ust. 1 pkt 2 i 3</t>
  </si>
  <si>
    <t>obsługa długu</t>
  </si>
  <si>
    <t>akcje i udziały</t>
  </si>
  <si>
    <t>wynagrodzenia i składki od nich naliczane</t>
  </si>
  <si>
    <t>wydatki związane z realizacją ich statutowych zadań</t>
  </si>
  <si>
    <t xml:space="preserve">zakup, objęcie akcji i udziałów </t>
  </si>
  <si>
    <t>wniesienie wkładów do spółek prawa handlowego</t>
  </si>
  <si>
    <t>01030</t>
  </si>
  <si>
    <t>Izby rolnicze</t>
  </si>
  <si>
    <t xml:space="preserve">Wytwarzanie i zaopatrywanie w energię elektryczną, gaz i wodę </t>
  </si>
  <si>
    <t>Transport i łączność</t>
  </si>
  <si>
    <t>Drogi publiczne gminne</t>
  </si>
  <si>
    <t>Działalność usługowa</t>
  </si>
  <si>
    <t>Cmentarze</t>
  </si>
  <si>
    <t>w tym z dotacji:</t>
  </si>
  <si>
    <t>Rady gmin</t>
  </si>
  <si>
    <t>Urzędy gmin</t>
  </si>
  <si>
    <t>Promocja jednostek samorządu terytorialnego</t>
  </si>
  <si>
    <t>Ochotnicze straże pożarne</t>
  </si>
  <si>
    <t>Zarządzanie kryzysowe</t>
  </si>
  <si>
    <t>Obsługa długu publicznego</t>
  </si>
  <si>
    <t>Rezerwy ogólne i celowe</t>
  </si>
  <si>
    <t>Szkoły podstawowe</t>
  </si>
  <si>
    <t>Gimnazja</t>
  </si>
  <si>
    <t>Dokształcanie i doskonalenie nauczycieli</t>
  </si>
  <si>
    <t>Zwalczanie narkomanii</t>
  </si>
  <si>
    <t>Dodatki mieszkaniowe</t>
  </si>
  <si>
    <t>Usługi opiekuńcze i specjalistyczne usługi opiekuńcze</t>
  </si>
  <si>
    <t>Gospodarka komunalna i ochrona środowiska</t>
  </si>
  <si>
    <t>Gospodarka ściekowa i ochrona wód</t>
  </si>
  <si>
    <t>Oświetlenie ulic, placów i dróg</t>
  </si>
  <si>
    <t>Kultura i ochrona dziedzictwa narodowego</t>
  </si>
  <si>
    <t>Domy i ośrodki kultury, świetlice i kluby</t>
  </si>
  <si>
    <t>Kultura fizyczna i sport</t>
  </si>
  <si>
    <t>Ogółem wydatki</t>
  </si>
  <si>
    <t>W tym:</t>
  </si>
  <si>
    <t>Ogółem dochody bieżące</t>
  </si>
  <si>
    <t>Ogółem dochody majątkowe</t>
  </si>
  <si>
    <t>własne</t>
  </si>
  <si>
    <t>z zakresu administracji rządowej i innych zleconych ustawami</t>
  </si>
  <si>
    <t>realizowane w drodze umów lub porozumień z organami administracji rządowej</t>
  </si>
  <si>
    <t>w drodze umów lub porozumień z j.s.t</t>
  </si>
  <si>
    <t>środki na zadania bieżące z udziałem środków unijnych</t>
  </si>
  <si>
    <t>dochody ze sprzedaży majątku</t>
  </si>
  <si>
    <t>przekształcenie prawa użytkowania wieczystego w prawo własności</t>
  </si>
  <si>
    <t>środki na inwestycje z udziałem środków unijnych</t>
  </si>
  <si>
    <t>2</t>
  </si>
  <si>
    <t>Ogółem:</t>
  </si>
  <si>
    <t>Rozdz.</t>
  </si>
  <si>
    <t>Planowane wydatki</t>
  </si>
  <si>
    <t>Łączne koszty finansowe</t>
  </si>
  <si>
    <t>z tego źródła finansowania</t>
  </si>
  <si>
    <t>dochody własne jst</t>
  </si>
  <si>
    <t>60016</t>
  </si>
  <si>
    <t>75095</t>
  </si>
  <si>
    <t>Nazwa zadania inwestycyjnego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</si>
  <si>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</si>
  <si>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</si>
  <si>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</si>
  <si>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</si>
  <si>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70005</t>
  </si>
  <si>
    <t>Wykup gruntów</t>
  </si>
  <si>
    <t>11.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</si>
  <si>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</si>
  <si>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</si>
  <si>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</si>
  <si>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</si>
  <si>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</si>
  <si>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podmiotowej</t>
  </si>
  <si>
    <t>przedmiotowej</t>
  </si>
  <si>
    <t>celowej</t>
  </si>
  <si>
    <t>Nazwa instytucji</t>
  </si>
  <si>
    <t>40002</t>
  </si>
  <si>
    <t>60004</t>
  </si>
  <si>
    <t xml:space="preserve"> </t>
  </si>
  <si>
    <t>Transport i Łączność</t>
  </si>
  <si>
    <t>Grzywny, mandaty i inne kary pienięzne od osób fizycznych</t>
  </si>
  <si>
    <t>wpływy z usług</t>
  </si>
  <si>
    <t>pozostałe odsetki</t>
  </si>
  <si>
    <t>0570</t>
  </si>
  <si>
    <t>70001</t>
  </si>
  <si>
    <t>Zakłady gospodarki mieszkaniowej</t>
  </si>
  <si>
    <t>wpływy z opłat za zarząd, użytkowanie i użytkowanie wieczyste nieruchomości</t>
  </si>
  <si>
    <t>wpływy z innych lokalnych opłat pobieranych przez j.s.t. na podstawie odrębnych ustaw</t>
  </si>
  <si>
    <t>dochody z najmu i dzierżawy składników majątkowych Skarbu Państwa, j.s.t.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</si>
  <si>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</si>
  <si>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</si>
  <si>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</si>
  <si>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różnych dochodów</t>
  </si>
  <si>
    <t>Urzędy Wojewódzkie</t>
  </si>
  <si>
    <t>75011</t>
  </si>
  <si>
    <t>75601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</si>
  <si>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</si>
  <si>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</si>
  <si>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75615</t>
  </si>
  <si>
    <t>podatek od działalności gospodarczej osób fizycznych, opłacany w formie karty podatkowej</t>
  </si>
  <si>
    <t>Urzędy naczelnych organów władzy, kontroli i ochrony prawa</t>
  </si>
  <si>
    <t>75101</t>
  </si>
  <si>
    <t>75414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</si>
  <si>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</si>
  <si>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</si>
  <si>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</si>
  <si>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</si>
  <si>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75618</t>
  </si>
  <si>
    <t>75621</t>
  </si>
  <si>
    <t>75801</t>
  </si>
  <si>
    <t>75814</t>
  </si>
  <si>
    <t>Część oświatowa subwencji ogólnej dla jednostek samorządu terytorialnego</t>
  </si>
  <si>
    <t>Część równoważąca subwencji ogólnej dla gmin</t>
  </si>
  <si>
    <t>75831</t>
  </si>
  <si>
    <t>80101</t>
  </si>
  <si>
    <t>80104</t>
  </si>
  <si>
    <t>Przedszkola</t>
  </si>
  <si>
    <t>80148</t>
  </si>
  <si>
    <t>85203</t>
  </si>
  <si>
    <t>85212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</si>
  <si>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</si>
  <si>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</si>
  <si>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85216</t>
  </si>
  <si>
    <t>85219</t>
  </si>
  <si>
    <t>85228</t>
  </si>
  <si>
    <t>92604</t>
  </si>
  <si>
    <t>85305</t>
  </si>
  <si>
    <t>POZOSTAŁE ZADANIA W ZAKRESIE POLITYKI SPOŁECZNEJ</t>
  </si>
  <si>
    <t>Żłobki</t>
  </si>
  <si>
    <t>KULTURA FIZYCZNA I SPORT</t>
  </si>
  <si>
    <t>Instytucje kultury fizycznej</t>
  </si>
  <si>
    <t>85154</t>
  </si>
  <si>
    <t>Zasiłki i pomoc w naturze oraz składki na ubezpieczenia emerytalne i rentowe</t>
  </si>
  <si>
    <t>dotacje celowe otrzymane z budżetu państwa na realizację własnych zadań bieżących gmin (związków gmin)</t>
  </si>
  <si>
    <t>wpływy z opłaty targowej</t>
  </si>
  <si>
    <t>2680</t>
  </si>
  <si>
    <t>rekompensaty utraconych dochodów w podatkach i opłatach lokalnych</t>
  </si>
  <si>
    <t>podatek od środków transportowych</t>
  </si>
  <si>
    <t>A.      
B.
C.
…</t>
  </si>
  <si>
    <t>§**</t>
  </si>
  <si>
    <t xml:space="preserve">Przebudowa stacji uzdatniania wody wraz z budową studni głębinowej oraz budową laboratorium </t>
  </si>
  <si>
    <t>Drogi gminne- dokumentacje</t>
  </si>
  <si>
    <t>9.</t>
  </si>
  <si>
    <t>10.</t>
  </si>
  <si>
    <t>Renowacja zespołu dawnej Kolegiaty Prymasowskiej w Łowiczu- najcenniejszego skarbu Ziemi Łowickiej wraz z utworzeniem kompleksu rekreacyjno-wypoczynkowego w parku Błonie</t>
  </si>
  <si>
    <t>12.</t>
  </si>
  <si>
    <t>13.</t>
  </si>
  <si>
    <t>14.</t>
  </si>
  <si>
    <t>15.</t>
  </si>
  <si>
    <t>16.</t>
  </si>
  <si>
    <t>17.</t>
  </si>
  <si>
    <t>18.</t>
  </si>
  <si>
    <t xml:space="preserve">Budowa przyłącza gazowego </t>
  </si>
  <si>
    <t>19.</t>
  </si>
  <si>
    <t>20.</t>
  </si>
  <si>
    <t>e-urząd  w Łowiczu</t>
  </si>
  <si>
    <t>21.</t>
  </si>
  <si>
    <t>22.</t>
  </si>
  <si>
    <t>Monitoring wizyjny miasta</t>
  </si>
  <si>
    <t>23.</t>
  </si>
  <si>
    <t>Rezerwa na inwestycje i zakupy inwestycyjne</t>
  </si>
  <si>
    <t>25.</t>
  </si>
  <si>
    <t>26.</t>
  </si>
  <si>
    <t>27.</t>
  </si>
  <si>
    <t>Dokumentacje</t>
  </si>
  <si>
    <t>29.</t>
  </si>
  <si>
    <t>30.</t>
  </si>
  <si>
    <t>31.</t>
  </si>
  <si>
    <t>Oświetlenie ulic</t>
  </si>
  <si>
    <t>Spłaty kredytów i pożyczek</t>
  </si>
  <si>
    <t xml:space="preserve">                                                                                              </t>
  </si>
  <si>
    <t>w tym</t>
  </si>
  <si>
    <t>Łowicki Ośrodek Kultury w Łowiczu</t>
  </si>
  <si>
    <t>Miejska Biblioteka w Łowiczu</t>
  </si>
  <si>
    <t>II. Jednostki nie należące do sektora finansów publicznych</t>
  </si>
  <si>
    <t>Pijarskie Gimnazjum Królowej Pokoju w Łowiczu</t>
  </si>
  <si>
    <t>Ogółem I+II</t>
  </si>
  <si>
    <t>Filharmonie, orkiestry, chóry i kapele</t>
  </si>
  <si>
    <t>Krzewienie kultury ludowej</t>
  </si>
  <si>
    <t>HANDEL</t>
  </si>
  <si>
    <t>Drogi publiczne powiatowe</t>
  </si>
  <si>
    <t>Lokalny transport zbiorowy</t>
  </si>
  <si>
    <t xml:space="preserve">Zakłady gospodarki mieszkaniowej </t>
  </si>
  <si>
    <t>Opracowania geodezyjne i kartograficzne</t>
  </si>
  <si>
    <t>Komendy wojewódzkie Policji</t>
  </si>
  <si>
    <t>Komendy powiatowe Państwowej Straży Pożarnej</t>
  </si>
  <si>
    <t>Ośrodki wsparcia</t>
  </si>
  <si>
    <t>Edukacyjna opieka społeczna</t>
  </si>
  <si>
    <t>Gospodarka odpadami</t>
  </si>
  <si>
    <t>Oczyszczanie miast i wsi</t>
  </si>
  <si>
    <t>Utrzymanie zieleni w miastach i gminach</t>
  </si>
  <si>
    <t>Zakłady gospodarki komunalnej</t>
  </si>
  <si>
    <t>Biblioteki</t>
  </si>
  <si>
    <t>Instytucje kultury fizycznej -OSiR</t>
  </si>
  <si>
    <t>Zadania w zakresie kultury fizycznej</t>
  </si>
  <si>
    <t>z tego</t>
  </si>
  <si>
    <t>inwestycje i zakupy inwestycyjne</t>
  </si>
  <si>
    <t>Wydatki
ogółem</t>
  </si>
  <si>
    <t>Stan środków obrotowych na początek roku</t>
  </si>
  <si>
    <t>Przychody</t>
  </si>
  <si>
    <t>Wydatki</t>
  </si>
  <si>
    <t>Stan środków obrotowych na koniec roku</t>
  </si>
  <si>
    <t>ogółem</t>
  </si>
  <si>
    <t>w tym: wpłata do budżetu</t>
  </si>
  <si>
    <t>dotacje
z budżetu</t>
  </si>
  <si>
    <t>§ 265</t>
  </si>
  <si>
    <t>na inwestycje</t>
  </si>
  <si>
    <t>I.</t>
  </si>
  <si>
    <t>Zakłady budżetowe</t>
  </si>
  <si>
    <t>1.Zakład Usług Komunalnych</t>
  </si>
  <si>
    <t xml:space="preserve">Dział </t>
  </si>
  <si>
    <t>II.</t>
  </si>
  <si>
    <t>z tego:                                                                                  Uniwersytet III -Wieku</t>
  </si>
  <si>
    <t>Dofinansowanie gotowości bojowej</t>
  </si>
  <si>
    <t xml:space="preserve">z tego:                                                                                                </t>
  </si>
  <si>
    <t>Zadania w zakresie oświaty i wychowania</t>
  </si>
  <si>
    <t>Pijarska Szkoła Podstawowa Królowej Pokoju w Łowiczu</t>
  </si>
  <si>
    <t>Dotacje celowe otrzymane z budżetu państwa na realizację zadań bieżących z zakresu administracji rządowej oraz innych zadań zleconych gminie (związkom gmin) ustawami</t>
  </si>
  <si>
    <t>wypłaty z tytułu poręczeń i gwarancji</t>
  </si>
  <si>
    <t xml:space="preserve">dotacje na  inwestycje i zakupy inwestycyjne </t>
  </si>
  <si>
    <t>Urzędy naczelnych organów władzy państwowej, kontroli i ochrony prawa</t>
  </si>
  <si>
    <t>Pobór podatków, opłat i niepodatkowych należności budżetowych</t>
  </si>
  <si>
    <t>Obsługa papierów wartościowych, kredytów i pożyczek jst</t>
  </si>
  <si>
    <t>Oddziały przedszkolne w szkołach podstawowych</t>
  </si>
  <si>
    <t>Pozostałe zadania w zakresie polityki społecznej</t>
  </si>
  <si>
    <t>Świetlice szkolne</t>
  </si>
  <si>
    <t>32.</t>
  </si>
  <si>
    <t>33.</t>
  </si>
  <si>
    <t xml:space="preserve">Aktywizacja naukowa ludzi starszych </t>
  </si>
  <si>
    <t>I. Jednostki sektora finansów publicznych</t>
  </si>
  <si>
    <t>80195</t>
  </si>
  <si>
    <t>75616</t>
  </si>
  <si>
    <t>Wpływy z podatku rolnego, podatku leśnego, podatku od spadków i darowizn, podatku od czynności cywilnoprawnych oraz podatków i opłat lokalnych od osób fizycznych</t>
  </si>
  <si>
    <t xml:space="preserve">Przebudowa nawierzchni ul. 3 Maja i ul. Tkaczew, ul.Bielawskiej, ul.Sybiraków wraz z chodnikami i infrastrukturą towarzysząca             </t>
  </si>
  <si>
    <t>z innych źródeł</t>
  </si>
  <si>
    <r>
      <t>Rozdział</t>
    </r>
    <r>
      <rPr>
        <b/>
        <u val="single"/>
        <sz val="7"/>
        <rFont val="Arial CE"/>
        <family val="0"/>
      </rPr>
      <t xml:space="preserve">   </t>
    </r>
    <r>
      <rPr>
        <sz val="7"/>
        <rFont val="Arial CE"/>
        <family val="0"/>
      </rPr>
      <t xml:space="preserve">                              Paragraf</t>
    </r>
  </si>
  <si>
    <t>Drogi wewnętrzne</t>
  </si>
  <si>
    <t>Dochody jednostek samorządu terytorialnego związane z realizacją zadań z zakresu administracji rządowej oraz innych zadań zleconych ustawami</t>
  </si>
  <si>
    <t>Dochody od osób prawnych, od osób fizycznych i od innych jednostek nieposiadających osobowości prawnej oraz wydatki związane z ich poborem</t>
  </si>
  <si>
    <t>Urząd Miejski</t>
  </si>
  <si>
    <t>Starostwo Powiatowe w Łowiczu                      - przebudowa drogi powiatowej ul.Chełmońskiego</t>
  </si>
  <si>
    <t>Komendy Powiatowe Państwowej Straży Pożarnej w Łowiczu                                                    -utrzymanie gotowości bojowej</t>
  </si>
  <si>
    <t xml:space="preserve">Zakład Usług Komunalnych w Łowiczu  </t>
  </si>
  <si>
    <t>-utrzymanie dróg</t>
  </si>
  <si>
    <t>-dopłata do ceny wody i ścieków</t>
  </si>
  <si>
    <t>-utrzymanie schroniska dla psów</t>
  </si>
  <si>
    <t>z tego:                                                                                               Ochotnicze Straże Pożarne w Łowiczu                  -utrzymanie gotowości bojowej</t>
  </si>
  <si>
    <t>Ochotnicze Straże Pożarne - Ratownictwo wodne w Łowiczu                                                   - utrzymanie gotowości bojowej</t>
  </si>
  <si>
    <t xml:space="preserve"> na programy finansowane z udziałem środków UE</t>
  </si>
  <si>
    <t xml:space="preserve">w tym  </t>
  </si>
  <si>
    <t>Zakład Gospodarki Mieszkaniowej</t>
  </si>
  <si>
    <t>Filharmonie, orkiestry, chóry i kapele                -wspieranie zespołów podtrzymujących tradycje regionu łowickiego</t>
  </si>
  <si>
    <t>6207</t>
  </si>
  <si>
    <t>Dotacje celowe w ramach programów finansowanych z udziałem środków europejskich oraz środków, o których mowa w art.5 ust.1 pkt.3 oraz ust.3 pkt.5 i 6 ustawy lub płatności w ramach budżetu środków europejskich</t>
  </si>
  <si>
    <t>6310</t>
  </si>
  <si>
    <t>Dotacje celowe otrzymane z budżetu państwa na inwestycje i zakupy inwestycyjne z zakresu administracji rządowej oraz innych zadań zleconych gminom ustawami</t>
  </si>
  <si>
    <t>Stołówki szkolne i przedszkolne</t>
  </si>
  <si>
    <t>90019</t>
  </si>
  <si>
    <t>Wpływy i wydatki związane z gromadzeniem środków z opłat i kar za korzystanie ze środowiska</t>
  </si>
  <si>
    <t>Wpływy z różnych opłat</t>
  </si>
  <si>
    <t>Dochody związane z realizacją zadań z zakresu administracji rządowej                                                         i innych zadań zleconych odrębnymi ustawami                                                                  w 2011 roku</t>
  </si>
  <si>
    <t>Dochody budżetu na 2011 rok</t>
  </si>
  <si>
    <t>Wydatki budżetu na 2011 rok</t>
  </si>
  <si>
    <t xml:space="preserve">Inne formy wychowania przedszkolnego </t>
  </si>
  <si>
    <t>Zadania w zakresie przeciwdziałania przemocy w rodzinie</t>
  </si>
  <si>
    <t>Obiekty sportowe</t>
  </si>
  <si>
    <t>wpłaty na rzecz Związku Gmin</t>
  </si>
  <si>
    <t xml:space="preserve">Dotacje rozwojowe  oraz środki na finansowanie Wspólnej Polityki Rolnej  </t>
  </si>
  <si>
    <t>2007</t>
  </si>
  <si>
    <t>wydatki majątkowe</t>
  </si>
  <si>
    <t>Kwota 2011 r</t>
  </si>
  <si>
    <t>Przebudowa  ul.Jeżewskiego i Krudowskiego</t>
  </si>
  <si>
    <t>Przebudowa ul. Partyzantów</t>
  </si>
  <si>
    <t xml:space="preserve">Budowa drogi w ul. Klonowej wraz z infrastrukturą </t>
  </si>
  <si>
    <t>Przebudowa drogi w ul.Gdańskiej</t>
  </si>
  <si>
    <t>Przebudowa drogi w ul.Sikorskiego, Katarzynów</t>
  </si>
  <si>
    <t>Budowa komórek gospodarczych w ul. Łyszkowicka</t>
  </si>
  <si>
    <t>Zakupy inwestycyjne- komputery</t>
  </si>
  <si>
    <t>Zakupy inwestycyjne- lex</t>
  </si>
  <si>
    <t>Przyłącze gazowe do Przedszkola Nr 5</t>
  </si>
  <si>
    <t>Plac rekreacji z bieżnią przy Zespole Szkół przy ul. Grunwaldzkiej</t>
  </si>
  <si>
    <t>Przepompownia wód deszczowych w parku Błonie</t>
  </si>
  <si>
    <t>Zakupy inwestycyjne- monitoring</t>
  </si>
  <si>
    <t>34.</t>
  </si>
  <si>
    <t>35.</t>
  </si>
  <si>
    <t>36.</t>
  </si>
  <si>
    <t>37.</t>
  </si>
  <si>
    <t>Prowadzenie placówek wsparcia i udzielanie pomocy rehabilitacyjnej, psychologicznej i terapeutycznej oraz integracja kobiet chorych na raka piersi</t>
  </si>
  <si>
    <t xml:space="preserve">Dotacje udzielone w 2011 roku z budżetu podmiotom należącym i nienależącym do sektora finansów publicznych </t>
  </si>
  <si>
    <t xml:space="preserve">Przedszkola </t>
  </si>
  <si>
    <t xml:space="preserve"> -dotacje dla niepublicznych jednostek systemu oświaty   </t>
  </si>
  <si>
    <t>Kultura i Ochrona dziadzictwa narodowego</t>
  </si>
  <si>
    <t>Zadania inwestycyjne w 2011 r.</t>
  </si>
  <si>
    <t>Plan przychodów i kosztów zakładu budżetowego na 2011 rok</t>
  </si>
  <si>
    <t>Rozliczenia
z budżetem
z tytułu wpłat nadwyżek środków za 2010 r.</t>
  </si>
  <si>
    <t>rok 2011 (8+9+10+11)</t>
  </si>
  <si>
    <t>Przychody i rozchody budżetu w 2011 r.</t>
  </si>
  <si>
    <t>Wydatki związane z realizacją zadań z zakresu administracji rządowej i innych zleconych gminie odrębnymi ustawami w 2011 r.</t>
  </si>
  <si>
    <t xml:space="preserve">Plan na 2011 </t>
  </si>
  <si>
    <t>Plan
na 2011</t>
  </si>
  <si>
    <t>24.</t>
  </si>
  <si>
    <t>28.</t>
  </si>
  <si>
    <t>Plan na 2011 r.</t>
  </si>
  <si>
    <t>Dochody</t>
  </si>
  <si>
    <t>Dochody bieżące</t>
  </si>
  <si>
    <t>wpływy z różnych opłat</t>
  </si>
  <si>
    <t xml:space="preserve">wpłaty na rzecz Związku Międzygminnego "Bzura"  </t>
  </si>
  <si>
    <t xml:space="preserve">  </t>
  </si>
  <si>
    <t>Dochody i wydatki związane z gromadzeniem środków z opłat i kar za korzystanie ze środowiska na 2011 rok</t>
  </si>
  <si>
    <t>Budowa kanalizacji deszczowej w ul. Sochaczewskiej</t>
  </si>
  <si>
    <t>Budowa chodnika w ul. Papieskiej</t>
  </si>
  <si>
    <t>Budowa chodnika w ul. Nadbzurzańskiej</t>
  </si>
  <si>
    <t>Budowa chodnika w ul.Wiejskiej</t>
  </si>
  <si>
    <t>Budowa drogi w ul.Sadowej wraz z kanalizacją deszczową</t>
  </si>
  <si>
    <t>Budowa drogi w ul.Piekarskiej, Ogrodowej</t>
  </si>
  <si>
    <t>Budowa drogi w ul.Ekonomicznej wraz z infrastrukturą i regulacją rzeki Uchanki</t>
  </si>
  <si>
    <t>Utwardzenie ciągu handlowego-Targowica Miejska</t>
  </si>
  <si>
    <t>Przyłącze kanalizacyjne w ul. Mostowa 22</t>
  </si>
  <si>
    <t>Budowa kanalizacji sanitarnej ul.Łęczycka</t>
  </si>
  <si>
    <t>Budowa kanalizacji sanitarnej ul. Medyczna</t>
  </si>
  <si>
    <t>Budowa kanalizacji sanitarnej ul.Magazynowa, Napoleońska</t>
  </si>
  <si>
    <t>Budowa kanalizacji sanitarnej ul.Pijarska</t>
  </si>
  <si>
    <t>Boisko sportowe przy ul. Starzyńskiego- zadaszenie stadionu przy ul. Starzyńskiego</t>
  </si>
  <si>
    <t>Komenda Wojewódzka Policji w Łowiczu                                                                 -dodatkowe patrole na terenie Miasta Łowicza oraz remont pomieszczeń</t>
  </si>
  <si>
    <t>Inne formy wychowania przedszkolnego - dotacja dla Punktu Przedszkolnego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</si>
</sst>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#,##0.0"/>
    <numFmt numFmtId="173" formatCode="0.000"/>
    <numFmt numFmtId="174" formatCode="_-* #,##0.0000\ _z_ł_-;\-* #,##0.0000\ _z_ł_-;_-* &quot;-&quot;??\ _z_ł_-;_-@_-"/>
    <numFmt numFmtId="175" formatCode="#,##0.000"/>
  </numFmts>
  <fonts count="6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i/>
      <sz val="10"/>
      <name val="Arial CE"/>
      <family val="2"/>
    </font>
    <font>
      <sz val="7"/>
      <name val="Arial CE"/>
      <family val="0"/>
    </font>
    <font>
      <b/>
      <sz val="8"/>
      <name val="Arial CE"/>
      <family val="2"/>
    </font>
    <font>
      <i/>
      <sz val="8"/>
      <name val="Arial CE"/>
      <family val="0"/>
    </font>
    <font>
      <sz val="11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 CE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sz val="10"/>
      <color indexed="10"/>
      <name val="Arial CE"/>
      <family val="0"/>
    </font>
    <font>
      <b/>
      <sz val="7"/>
      <name val="Arial CE"/>
      <family val="2"/>
    </font>
    <font>
      <i/>
      <sz val="7"/>
      <name val="Arial CE"/>
      <family val="0"/>
    </font>
    <font>
      <i/>
      <sz val="6"/>
      <name val="Arial CE"/>
      <family val="0"/>
    </font>
    <font>
      <b/>
      <sz val="13"/>
      <name val="Arial CE"/>
      <family val="2"/>
    </font>
    <font>
      <sz val="8"/>
      <name val="Times New Roman"/>
      <family val="1"/>
    </font>
    <font>
      <b/>
      <u val="single"/>
      <sz val="7"/>
      <name val="Arial CE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10"/>
      <name val="Arial CE"/>
      <family val="0"/>
    </font>
    <font>
      <sz val="6"/>
      <color indexed="10"/>
      <name val="Arial CE"/>
      <family val="0"/>
    </font>
    <font>
      <sz val="7"/>
      <color indexed="10"/>
      <name val="Arial CE"/>
      <family val="2"/>
    </font>
    <font>
      <i/>
      <sz val="7"/>
      <color indexed="10"/>
      <name val="Arial CE"/>
      <family val="2"/>
    </font>
    <font>
      <b/>
      <sz val="6"/>
      <color indexed="10"/>
      <name val="Arial CE"/>
      <family val="0"/>
    </font>
    <font>
      <i/>
      <sz val="6"/>
      <color indexed="10"/>
      <name val="Arial CE"/>
      <family val="2"/>
    </font>
    <font>
      <sz val="6"/>
      <color indexed="14"/>
      <name val="Arial CE"/>
      <family val="2"/>
    </font>
    <font>
      <b/>
      <sz val="8"/>
      <color indexed="10"/>
      <name val="Arial CE"/>
      <family val="2"/>
    </font>
    <font>
      <i/>
      <sz val="8"/>
      <color indexed="10"/>
      <name val="Arial CE"/>
      <family val="2"/>
    </font>
    <font>
      <b/>
      <i/>
      <sz val="9"/>
      <name val="Arial CE"/>
      <family val="0"/>
    </font>
    <font>
      <i/>
      <sz val="9"/>
      <name val="Arial CE"/>
      <family val="0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70" fontId="0" fillId="0" borderId="0" xfId="42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6" fillId="0" borderId="0" xfId="0" applyFont="1" applyBorder="1" applyAlignment="1">
      <alignment/>
    </xf>
    <xf numFmtId="1" fontId="3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49" fontId="3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49" fontId="35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0" fontId="0" fillId="0" borderId="0" xfId="42" applyNumberFormat="1" applyFill="1" applyBorder="1" applyAlignment="1">
      <alignment vertical="center"/>
    </xf>
    <xf numFmtId="170" fontId="0" fillId="0" borderId="0" xfId="42" applyNumberFormat="1" applyFont="1" applyFill="1" applyBorder="1" applyAlignment="1">
      <alignment vertical="center"/>
    </xf>
    <xf numFmtId="170" fontId="3" fillId="0" borderId="0" xfId="42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" fontId="43" fillId="0" borderId="10" xfId="55" applyNumberFormat="1" applyFont="1" applyBorder="1" applyAlignment="1">
      <alignment vertical="top" wrapText="1"/>
      <protection/>
    </xf>
    <xf numFmtId="4" fontId="38" fillId="0" borderId="10" xfId="0" applyNumberFormat="1" applyFont="1" applyBorder="1" applyAlignment="1">
      <alignment vertical="top" wrapText="1"/>
    </xf>
    <xf numFmtId="0" fontId="43" fillId="0" borderId="12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54" applyFont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0" fontId="6" fillId="0" borderId="0" xfId="54" applyFont="1" applyAlignment="1">
      <alignment horizontal="right" vertical="center"/>
      <protection/>
    </xf>
    <xf numFmtId="0" fontId="0" fillId="0" borderId="0" xfId="54" applyFont="1" applyAlignment="1">
      <alignment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9" fillId="0" borderId="0" xfId="54" applyFont="1" applyAlignment="1">
      <alignment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54" applyBorder="1" applyAlignment="1">
      <alignment vertical="center"/>
      <protection/>
    </xf>
    <xf numFmtId="0" fontId="0" fillId="0" borderId="10" xfId="54" applyBorder="1" applyAlignment="1">
      <alignment vertical="center" wrapText="1"/>
      <protection/>
    </xf>
    <xf numFmtId="3" fontId="0" fillId="0" borderId="10" xfId="54" applyNumberFormat="1" applyFont="1" applyBorder="1" applyAlignment="1">
      <alignment vertical="center"/>
      <protection/>
    </xf>
    <xf numFmtId="3" fontId="0" fillId="0" borderId="10" xfId="54" applyNumberFormat="1" applyBorder="1" applyAlignment="1">
      <alignment vertical="center"/>
      <protection/>
    </xf>
    <xf numFmtId="0" fontId="0" fillId="0" borderId="13" xfId="54" applyBorder="1" applyAlignment="1">
      <alignment vertical="center" wrapText="1"/>
      <protection/>
    </xf>
    <xf numFmtId="4" fontId="0" fillId="0" borderId="14" xfId="54" applyNumberFormat="1" applyBorder="1" applyAlignment="1">
      <alignment vertical="center" wrapText="1"/>
      <protection/>
    </xf>
    <xf numFmtId="0" fontId="0" fillId="0" borderId="14" xfId="54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7" fillId="0" borderId="10" xfId="57" applyFont="1" applyBorder="1" applyAlignment="1">
      <alignment vertical="top" wrapText="1"/>
      <protection/>
    </xf>
    <xf numFmtId="4" fontId="0" fillId="0" borderId="10" xfId="54" applyNumberFormat="1" applyFont="1" applyBorder="1" applyAlignment="1">
      <alignment vertical="center"/>
      <protection/>
    </xf>
    <xf numFmtId="4" fontId="0" fillId="0" borderId="10" xfId="54" applyNumberFormat="1" applyBorder="1" applyAlignment="1">
      <alignment vertical="center"/>
      <protection/>
    </xf>
    <xf numFmtId="3" fontId="45" fillId="0" borderId="10" xfId="54" applyNumberFormat="1" applyFont="1" applyBorder="1" applyAlignment="1">
      <alignment vertical="center"/>
      <protection/>
    </xf>
    <xf numFmtId="0" fontId="7" fillId="0" borderId="10" xfId="57" applyFont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0" xfId="54" applyFont="1" applyAlignment="1">
      <alignment horizontal="left" vertical="center"/>
      <protection/>
    </xf>
    <xf numFmtId="0" fontId="6" fillId="0" borderId="0" xfId="54" applyFont="1" applyAlignment="1">
      <alignment horizontal="right" vertical="top"/>
      <protection/>
    </xf>
    <xf numFmtId="0" fontId="14" fillId="0" borderId="1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vertical="center"/>
      <protection/>
    </xf>
    <xf numFmtId="0" fontId="5" fillId="0" borderId="10" xfId="54" applyFont="1" applyBorder="1" applyAlignment="1">
      <alignment vertical="center"/>
      <protection/>
    </xf>
    <xf numFmtId="3" fontId="12" fillId="0" borderId="10" xfId="54" applyNumberFormat="1" applyFont="1" applyBorder="1" applyAlignment="1">
      <alignment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1" xfId="54" applyFont="1" applyBorder="1" applyAlignment="1">
      <alignment vertical="center"/>
      <protection/>
    </xf>
    <xf numFmtId="3" fontId="5" fillId="0" borderId="10" xfId="54" applyNumberFormat="1" applyFont="1" applyBorder="1" applyAlignment="1">
      <alignment vertical="center"/>
      <protection/>
    </xf>
    <xf numFmtId="0" fontId="5" fillId="0" borderId="15" xfId="54" applyFont="1" applyBorder="1" applyAlignment="1">
      <alignment horizontal="center" vertical="center"/>
      <protection/>
    </xf>
    <xf numFmtId="3" fontId="5" fillId="0" borderId="15" xfId="54" applyNumberFormat="1" applyFont="1" applyBorder="1" applyAlignment="1">
      <alignment vertical="center"/>
      <protection/>
    </xf>
    <xf numFmtId="0" fontId="5" fillId="0" borderId="15" xfId="54" applyFont="1" applyBorder="1" applyAlignment="1">
      <alignment vertical="center" wrapText="1"/>
      <protection/>
    </xf>
    <xf numFmtId="3" fontId="5" fillId="0" borderId="16" xfId="54" applyNumberFormat="1" applyFont="1" applyBorder="1" applyAlignment="1">
      <alignment vertical="center"/>
      <protection/>
    </xf>
    <xf numFmtId="3" fontId="5" fillId="0" borderId="10" xfId="54" applyNumberFormat="1" applyFont="1" applyBorder="1" applyAlignment="1">
      <alignment vertical="center"/>
      <protection/>
    </xf>
    <xf numFmtId="0" fontId="5" fillId="0" borderId="16" xfId="54" applyFont="1" applyBorder="1" applyAlignment="1">
      <alignment vertical="center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5" xfId="54" applyFont="1" applyBorder="1" applyAlignment="1">
      <alignment vertical="center"/>
      <protection/>
    </xf>
    <xf numFmtId="3" fontId="5" fillId="0" borderId="15" xfId="54" applyNumberFormat="1" applyFont="1" applyBorder="1" applyAlignment="1">
      <alignment vertical="center"/>
      <protection/>
    </xf>
    <xf numFmtId="0" fontId="5" fillId="0" borderId="16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3" fontId="13" fillId="0" borderId="10" xfId="54" applyNumberFormat="1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0" fillId="0" borderId="0" xfId="54" applyBorder="1" applyAlignment="1">
      <alignment horizontal="center" vertical="center"/>
      <protection/>
    </xf>
    <xf numFmtId="0" fontId="0" fillId="0" borderId="0" xfId="54" applyBorder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8" fillId="0" borderId="0" xfId="54" applyFont="1">
      <alignment/>
      <protection/>
    </xf>
    <xf numFmtId="0" fontId="7" fillId="0" borderId="0" xfId="56">
      <alignment/>
      <protection/>
    </xf>
    <xf numFmtId="0" fontId="7" fillId="0" borderId="0" xfId="56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0" fontId="1" fillId="0" borderId="11" xfId="56" applyFont="1" applyBorder="1" applyAlignment="1">
      <alignment horizontal="center" vertical="center"/>
      <protection/>
    </xf>
    <xf numFmtId="0" fontId="9" fillId="0" borderId="0" xfId="56" applyFont="1" applyAlignment="1">
      <alignment vertical="center"/>
      <protection/>
    </xf>
    <xf numFmtId="3" fontId="6" fillId="0" borderId="10" xfId="0" applyNumberFormat="1" applyFont="1" applyBorder="1" applyAlignment="1">
      <alignment horizontal="right" vertical="top"/>
    </xf>
    <xf numFmtId="3" fontId="35" fillId="0" borderId="10" xfId="0" applyNumberFormat="1" applyFont="1" applyBorder="1" applyAlignment="1">
      <alignment horizontal="right" vertical="top"/>
    </xf>
    <xf numFmtId="3" fontId="6" fillId="0" borderId="10" xfId="0" applyNumberFormat="1" applyFont="1" applyBorder="1" applyAlignment="1">
      <alignment horizontal="right" vertical="top"/>
    </xf>
    <xf numFmtId="3" fontId="36" fillId="0" borderId="10" xfId="0" applyNumberFormat="1" applyFont="1" applyBorder="1" applyAlignment="1">
      <alignment horizontal="right" vertical="top"/>
    </xf>
    <xf numFmtId="0" fontId="3" fillId="20" borderId="10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top"/>
    </xf>
    <xf numFmtId="49" fontId="46" fillId="0" borderId="10" xfId="0" applyNumberFormat="1" applyFont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12" fillId="0" borderId="18" xfId="56" applyFont="1" applyBorder="1" applyAlignment="1">
      <alignment horizontal="center"/>
      <protection/>
    </xf>
    <xf numFmtId="0" fontId="1" fillId="20" borderId="16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6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4" fontId="14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3" fontId="48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0" fontId="0" fillId="0" borderId="10" xfId="42" applyNumberFormat="1" applyBorder="1" applyAlignment="1">
      <alignment vertical="center"/>
    </xf>
    <xf numFmtId="170" fontId="0" fillId="0" borderId="10" xfId="42" applyNumberFormat="1" applyFont="1" applyBorder="1" applyAlignment="1">
      <alignment vertical="center"/>
    </xf>
    <xf numFmtId="170" fontId="3" fillId="0" borderId="10" xfId="42" applyNumberFormat="1" applyFont="1" applyBorder="1" applyAlignment="1">
      <alignment vertical="center"/>
    </xf>
    <xf numFmtId="170" fontId="3" fillId="0" borderId="0" xfId="42" applyNumberFormat="1" applyFont="1" applyBorder="1" applyAlignment="1">
      <alignment vertical="center"/>
    </xf>
    <xf numFmtId="170" fontId="0" fillId="0" borderId="10" xfId="42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2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2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39" fillId="20" borderId="21" xfId="56" applyFont="1" applyFill="1" applyBorder="1" applyAlignment="1">
      <alignment horizontal="center" vertical="center" wrapText="1"/>
      <protection/>
    </xf>
    <xf numFmtId="0" fontId="46" fillId="20" borderId="14" xfId="56" applyFont="1" applyFill="1" applyBorder="1" applyAlignment="1">
      <alignment horizontal="center" vertical="center" wrapText="1"/>
      <protection/>
    </xf>
    <xf numFmtId="0" fontId="6" fillId="0" borderId="12" xfId="56" applyFont="1" applyBorder="1" applyAlignment="1">
      <alignment wrapText="1"/>
      <protection/>
    </xf>
    <xf numFmtId="3" fontId="6" fillId="0" borderId="12" xfId="56" applyNumberFormat="1" applyFont="1" applyBorder="1">
      <alignment/>
      <protection/>
    </xf>
    <xf numFmtId="3" fontId="6" fillId="0" borderId="22" xfId="56" applyNumberFormat="1" applyFont="1" applyBorder="1">
      <alignment/>
      <protection/>
    </xf>
    <xf numFmtId="0" fontId="6" fillId="0" borderId="15" xfId="56" applyFont="1" applyBorder="1">
      <alignment/>
      <protection/>
    </xf>
    <xf numFmtId="0" fontId="6" fillId="0" borderId="12" xfId="56" applyFont="1" applyBorder="1">
      <alignment/>
      <protection/>
    </xf>
    <xf numFmtId="0" fontId="38" fillId="0" borderId="12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vertical="center"/>
      <protection/>
    </xf>
    <xf numFmtId="3" fontId="6" fillId="0" borderId="15" xfId="56" applyNumberFormat="1" applyFont="1" applyBorder="1">
      <alignment/>
      <protection/>
    </xf>
    <xf numFmtId="0" fontId="35" fillId="0" borderId="15" xfId="56" applyFont="1" applyBorder="1" applyAlignment="1">
      <alignment wrapText="1"/>
      <protection/>
    </xf>
    <xf numFmtId="0" fontId="35" fillId="0" borderId="15" xfId="56" applyFont="1" applyBorder="1" applyAlignment="1">
      <alignment horizontal="center" wrapText="1"/>
      <protection/>
    </xf>
    <xf numFmtId="0" fontId="35" fillId="0" borderId="15" xfId="56" applyFont="1" applyBorder="1" applyAlignment="1">
      <alignment horizontal="left"/>
      <protection/>
    </xf>
    <xf numFmtId="3" fontId="35" fillId="0" borderId="15" xfId="56" applyNumberFormat="1" applyFont="1" applyBorder="1">
      <alignment/>
      <protection/>
    </xf>
    <xf numFmtId="3" fontId="35" fillId="0" borderId="23" xfId="56" applyNumberFormat="1" applyFont="1" applyBorder="1">
      <alignment/>
      <protection/>
    </xf>
    <xf numFmtId="3" fontId="35" fillId="0" borderId="24" xfId="56" applyNumberFormat="1" applyFont="1" applyBorder="1">
      <alignment/>
      <protection/>
    </xf>
    <xf numFmtId="0" fontId="6" fillId="0" borderId="11" xfId="56" applyFont="1" applyBorder="1">
      <alignment/>
      <protection/>
    </xf>
    <xf numFmtId="0" fontId="38" fillId="0" borderId="11" xfId="56" applyFont="1" applyBorder="1" applyAlignment="1">
      <alignment horizontal="center" vertical="center" wrapText="1"/>
      <protection/>
    </xf>
    <xf numFmtId="0" fontId="36" fillId="0" borderId="11" xfId="56" applyFont="1" applyBorder="1" applyAlignment="1">
      <alignment vertical="top" wrapText="1"/>
      <protection/>
    </xf>
    <xf numFmtId="3" fontId="36" fillId="0" borderId="11" xfId="56" applyNumberFormat="1" applyFont="1" applyBorder="1">
      <alignment/>
      <protection/>
    </xf>
    <xf numFmtId="0" fontId="38" fillId="0" borderId="15" xfId="56" applyFont="1" applyBorder="1" applyAlignment="1">
      <alignment horizontal="center" vertical="center" wrapText="1"/>
      <protection/>
    </xf>
    <xf numFmtId="0" fontId="36" fillId="0" borderId="15" xfId="56" applyFont="1" applyBorder="1" applyAlignment="1">
      <alignment wrapText="1"/>
      <protection/>
    </xf>
    <xf numFmtId="3" fontId="36" fillId="0" borderId="15" xfId="56" applyNumberFormat="1" applyFont="1" applyBorder="1">
      <alignment/>
      <protection/>
    </xf>
    <xf numFmtId="0" fontId="35" fillId="0" borderId="11" xfId="56" applyFont="1" applyBorder="1">
      <alignment/>
      <protection/>
    </xf>
    <xf numFmtId="0" fontId="40" fillId="0" borderId="11" xfId="56" applyFont="1" applyBorder="1" applyAlignment="1">
      <alignment horizontal="center" vertical="center" wrapText="1"/>
      <protection/>
    </xf>
    <xf numFmtId="0" fontId="35" fillId="0" borderId="11" xfId="56" applyFont="1" applyBorder="1" applyAlignment="1">
      <alignment vertical="center" wrapText="1"/>
      <protection/>
    </xf>
    <xf numFmtId="3" fontId="35" fillId="0" borderId="11" xfId="56" applyNumberFormat="1" applyFont="1" applyBorder="1">
      <alignment/>
      <protection/>
    </xf>
    <xf numFmtId="0" fontId="6" fillId="0" borderId="20" xfId="56" applyFont="1" applyBorder="1">
      <alignment/>
      <protection/>
    </xf>
    <xf numFmtId="0" fontId="38" fillId="0" borderId="20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vertical="center" wrapText="1"/>
      <protection/>
    </xf>
    <xf numFmtId="3" fontId="6" fillId="0" borderId="20" xfId="56" applyNumberFormat="1" applyFont="1" applyBorder="1">
      <alignment/>
      <protection/>
    </xf>
    <xf numFmtId="3" fontId="6" fillId="0" borderId="20" xfId="56" applyNumberFormat="1" applyFont="1" applyBorder="1">
      <alignment/>
      <protection/>
    </xf>
    <xf numFmtId="0" fontId="6" fillId="0" borderId="22" xfId="56" applyFont="1" applyBorder="1">
      <alignment/>
      <protection/>
    </xf>
    <xf numFmtId="0" fontId="38" fillId="0" borderId="22" xfId="56" applyFont="1" applyBorder="1" applyAlignment="1">
      <alignment horizontal="center" vertical="center" wrapText="1"/>
      <protection/>
    </xf>
    <xf numFmtId="0" fontId="6" fillId="0" borderId="22" xfId="56" applyFont="1" applyBorder="1" applyAlignment="1">
      <alignment vertical="center" wrapText="1"/>
      <protection/>
    </xf>
    <xf numFmtId="0" fontId="38" fillId="0" borderId="22" xfId="56" applyFont="1" applyBorder="1" applyAlignment="1">
      <alignment horizontal="center"/>
      <protection/>
    </xf>
    <xf numFmtId="0" fontId="6" fillId="0" borderId="12" xfId="56" applyFont="1" applyBorder="1" applyAlignment="1">
      <alignment vertical="center" wrapText="1"/>
      <protection/>
    </xf>
    <xf numFmtId="0" fontId="36" fillId="0" borderId="22" xfId="56" applyFont="1" applyBorder="1" applyAlignment="1">
      <alignment vertical="center" wrapText="1"/>
      <protection/>
    </xf>
    <xf numFmtId="3" fontId="36" fillId="0" borderId="12" xfId="56" applyNumberFormat="1" applyFont="1" applyBorder="1">
      <alignment/>
      <protection/>
    </xf>
    <xf numFmtId="3" fontId="36" fillId="0" borderId="22" xfId="56" applyNumberFormat="1" applyFont="1" applyBorder="1">
      <alignment/>
      <protection/>
    </xf>
    <xf numFmtId="0" fontId="35" fillId="0" borderId="22" xfId="56" applyFont="1" applyBorder="1">
      <alignment/>
      <protection/>
    </xf>
    <xf numFmtId="0" fontId="35" fillId="0" borderId="12" xfId="56" applyFont="1" applyBorder="1">
      <alignment/>
      <protection/>
    </xf>
    <xf numFmtId="0" fontId="40" fillId="0" borderId="12" xfId="56" applyFont="1" applyBorder="1" applyAlignment="1">
      <alignment horizontal="center" vertical="center" wrapText="1"/>
      <protection/>
    </xf>
    <xf numFmtId="0" fontId="35" fillId="0" borderId="22" xfId="56" applyFont="1" applyBorder="1">
      <alignment/>
      <protection/>
    </xf>
    <xf numFmtId="3" fontId="35" fillId="0" borderId="12" xfId="56" applyNumberFormat="1" applyFont="1" applyBorder="1">
      <alignment/>
      <protection/>
    </xf>
    <xf numFmtId="3" fontId="35" fillId="0" borderId="22" xfId="56" applyNumberFormat="1" applyFont="1" applyBorder="1">
      <alignment/>
      <protection/>
    </xf>
    <xf numFmtId="0" fontId="40" fillId="0" borderId="22" xfId="56" applyFont="1" applyBorder="1" applyAlignment="1">
      <alignment horizontal="center"/>
      <protection/>
    </xf>
    <xf numFmtId="0" fontId="6" fillId="0" borderId="17" xfId="56" applyFont="1" applyBorder="1">
      <alignment/>
      <protection/>
    </xf>
    <xf numFmtId="3" fontId="6" fillId="0" borderId="17" xfId="56" applyNumberFormat="1" applyFont="1" applyBorder="1">
      <alignment/>
      <protection/>
    </xf>
    <xf numFmtId="3" fontId="12" fillId="0" borderId="18" xfId="56" applyNumberFormat="1" applyFont="1" applyBorder="1">
      <alignment/>
      <protection/>
    </xf>
    <xf numFmtId="0" fontId="7" fillId="0" borderId="0" xfId="56" applyFont="1">
      <alignment/>
      <protection/>
    </xf>
    <xf numFmtId="3" fontId="35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35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0" fillId="0" borderId="14" xfId="54" applyNumberFormat="1" applyFont="1" applyBorder="1" applyAlignment="1">
      <alignment vertical="center" wrapText="1"/>
      <protection/>
    </xf>
    <xf numFmtId="4" fontId="38" fillId="0" borderId="10" xfId="55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vertical="top" wrapText="1"/>
    </xf>
    <xf numFmtId="4" fontId="43" fillId="0" borderId="10" xfId="0" applyNumberFormat="1" applyFont="1" applyBorder="1" applyAlignment="1">
      <alignment vertical="top" wrapText="1"/>
    </xf>
    <xf numFmtId="4" fontId="40" fillId="0" borderId="10" xfId="55" applyNumberFormat="1" applyFont="1" applyBorder="1" applyAlignment="1">
      <alignment vertical="top" wrapText="1"/>
      <protection/>
    </xf>
    <xf numFmtId="4" fontId="38" fillId="0" borderId="10" xfId="55" applyNumberFormat="1" applyFont="1" applyFill="1" applyBorder="1" applyAlignment="1">
      <alignment vertical="top" wrapText="1"/>
      <protection/>
    </xf>
    <xf numFmtId="3" fontId="0" fillId="0" borderId="14" xfId="54" applyNumberFormat="1" applyFont="1" applyBorder="1" applyAlignment="1">
      <alignment vertical="center"/>
      <protection/>
    </xf>
    <xf numFmtId="0" fontId="41" fillId="0" borderId="16" xfId="0" applyFont="1" applyBorder="1" applyAlignment="1">
      <alignment vertical="top" wrapText="1"/>
    </xf>
    <xf numFmtId="4" fontId="46" fillId="0" borderId="10" xfId="0" applyNumberFormat="1" applyFont="1" applyBorder="1" applyAlignment="1">
      <alignment horizontal="right" vertical="top"/>
    </xf>
    <xf numFmtId="4" fontId="43" fillId="0" borderId="10" xfId="55" applyNumberFormat="1" applyFont="1" applyBorder="1" applyAlignment="1">
      <alignment wrapText="1"/>
      <protection/>
    </xf>
    <xf numFmtId="3" fontId="46" fillId="0" borderId="10" xfId="0" applyNumberFormat="1" applyFont="1" applyBorder="1" applyAlignment="1">
      <alignment horizontal="right" vertical="top"/>
    </xf>
    <xf numFmtId="3" fontId="34" fillId="0" borderId="10" xfId="0" applyNumberFormat="1" applyFont="1" applyBorder="1" applyAlignment="1">
      <alignment horizontal="right" vertical="top"/>
    </xf>
    <xf numFmtId="4" fontId="35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0" fillId="0" borderId="15" xfId="0" applyBorder="1" applyAlignment="1">
      <alignment horizontal="center" wrapText="1"/>
    </xf>
    <xf numFmtId="0" fontId="6" fillId="0" borderId="19" xfId="0" applyFont="1" applyBorder="1" applyAlignment="1">
      <alignment horizontal="left" vertical="top" wrapText="1"/>
    </xf>
    <xf numFmtId="4" fontId="50" fillId="0" borderId="10" xfId="55" applyNumberFormat="1" applyFont="1" applyBorder="1" applyAlignment="1">
      <alignment vertical="top" wrapText="1"/>
      <protection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left" vertical="top" wrapText="1"/>
    </xf>
    <xf numFmtId="4" fontId="52" fillId="0" borderId="10" xfId="0" applyNumberFormat="1" applyFont="1" applyBorder="1" applyAlignment="1">
      <alignment horizontal="right" vertical="top" wrapText="1"/>
    </xf>
    <xf numFmtId="4" fontId="53" fillId="0" borderId="10" xfId="0" applyNumberFormat="1" applyFont="1" applyBorder="1" applyAlignment="1">
      <alignment horizontal="right" vertical="top" wrapText="1"/>
    </xf>
    <xf numFmtId="4" fontId="34" fillId="0" borderId="10" xfId="0" applyNumberFormat="1" applyFont="1" applyBorder="1" applyAlignment="1">
      <alignment horizontal="right" vertical="top"/>
    </xf>
    <xf numFmtId="4" fontId="5" fillId="0" borderId="10" xfId="54" applyNumberFormat="1" applyFont="1" applyBorder="1" applyAlignment="1">
      <alignment vertical="center"/>
      <protection/>
    </xf>
    <xf numFmtId="4" fontId="5" fillId="0" borderId="13" xfId="54" applyNumberFormat="1" applyFont="1" applyBorder="1" applyAlignment="1">
      <alignment vertical="center"/>
      <protection/>
    </xf>
    <xf numFmtId="4" fontId="5" fillId="0" borderId="14" xfId="54" applyNumberFormat="1" applyFont="1" applyBorder="1" applyAlignment="1">
      <alignment vertical="center"/>
      <protection/>
    </xf>
    <xf numFmtId="0" fontId="3" fillId="0" borderId="0" xfId="54" applyFont="1" applyAlignment="1">
      <alignment vertical="center"/>
      <protection/>
    </xf>
    <xf numFmtId="3" fontId="3" fillId="0" borderId="0" xfId="54" applyNumberFormat="1" applyFont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0" fontId="6" fillId="0" borderId="12" xfId="56" applyFont="1" applyBorder="1" applyAlignment="1">
      <alignment wrapText="1"/>
      <protection/>
    </xf>
    <xf numFmtId="0" fontId="6" fillId="0" borderId="12" xfId="56" applyFont="1" applyBorder="1" applyAlignment="1">
      <alignment vertical="top" wrapText="1"/>
      <protection/>
    </xf>
    <xf numFmtId="0" fontId="6" fillId="0" borderId="12" xfId="56" applyFont="1" applyBorder="1" applyAlignment="1">
      <alignment horizontal="center" vertical="top" wrapText="1"/>
      <protection/>
    </xf>
    <xf numFmtId="3" fontId="12" fillId="0" borderId="14" xfId="56" applyNumberFormat="1" applyFont="1" applyBorder="1" applyAlignment="1">
      <alignment horizontal="center" vertical="center"/>
      <protection/>
    </xf>
    <xf numFmtId="0" fontId="35" fillId="0" borderId="12" xfId="0" applyFont="1" applyBorder="1" applyAlignment="1">
      <alignment horizontal="left" vertical="top" wrapText="1"/>
    </xf>
    <xf numFmtId="0" fontId="6" fillId="0" borderId="25" xfId="56" applyFont="1" applyBorder="1" applyAlignment="1">
      <alignment vertical="top" wrapText="1"/>
      <protection/>
    </xf>
    <xf numFmtId="0" fontId="6" fillId="0" borderId="25" xfId="56" applyFont="1" applyBorder="1" applyAlignment="1">
      <alignment wrapText="1"/>
      <protection/>
    </xf>
    <xf numFmtId="3" fontId="6" fillId="0" borderId="25" xfId="56" applyNumberFormat="1" applyFont="1" applyBorder="1">
      <alignment/>
      <protection/>
    </xf>
    <xf numFmtId="0" fontId="6" fillId="0" borderId="25" xfId="56" applyFont="1" applyBorder="1" applyAlignment="1">
      <alignment horizontal="center" vertical="top" wrapText="1"/>
      <protection/>
    </xf>
    <xf numFmtId="0" fontId="6" fillId="0" borderId="12" xfId="56" applyFont="1" applyBorder="1" applyAlignment="1">
      <alignment vertical="top" wrapText="1"/>
      <protection/>
    </xf>
    <xf numFmtId="3" fontId="6" fillId="0" borderId="12" xfId="56" applyNumberFormat="1" applyFont="1" applyBorder="1">
      <alignment/>
      <protection/>
    </xf>
    <xf numFmtId="0" fontId="35" fillId="0" borderId="24" xfId="56" applyFont="1" applyBorder="1" applyAlignment="1">
      <alignment wrapText="1"/>
      <protection/>
    </xf>
    <xf numFmtId="0" fontId="35" fillId="0" borderId="12" xfId="56" applyFont="1" applyBorder="1">
      <alignment/>
      <protection/>
    </xf>
    <xf numFmtId="3" fontId="35" fillId="0" borderId="12" xfId="56" applyNumberFormat="1" applyFont="1" applyBorder="1">
      <alignment/>
      <protection/>
    </xf>
    <xf numFmtId="49" fontId="36" fillId="0" borderId="12" xfId="56" applyNumberFormat="1" applyFont="1" applyBorder="1">
      <alignment/>
      <protection/>
    </xf>
    <xf numFmtId="0" fontId="53" fillId="0" borderId="10" xfId="0" applyFont="1" applyBorder="1" applyAlignment="1">
      <alignment vertical="top" wrapText="1"/>
    </xf>
    <xf numFmtId="3" fontId="54" fillId="0" borderId="10" xfId="0" applyNumberFormat="1" applyFont="1" applyBorder="1" applyAlignment="1">
      <alignment horizontal="right" vertical="top" wrapText="1"/>
    </xf>
    <xf numFmtId="3" fontId="54" fillId="0" borderId="10" xfId="0" applyNumberFormat="1" applyFont="1" applyBorder="1" applyAlignment="1">
      <alignment horizontal="right" vertical="top" wrapText="1"/>
    </xf>
    <xf numFmtId="3" fontId="54" fillId="0" borderId="11" xfId="0" applyNumberFormat="1" applyFont="1" applyBorder="1" applyAlignment="1">
      <alignment horizontal="right" vertical="top" wrapText="1"/>
    </xf>
    <xf numFmtId="4" fontId="54" fillId="0" borderId="10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center" vertical="top"/>
    </xf>
    <xf numFmtId="4" fontId="54" fillId="0" borderId="10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vertical="top" wrapText="1"/>
    </xf>
    <xf numFmtId="3" fontId="55" fillId="0" borderId="10" xfId="0" applyNumberFormat="1" applyFont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4" fontId="56" fillId="0" borderId="10" xfId="0" applyNumberFormat="1" applyFont="1" applyBorder="1" applyAlignment="1">
      <alignment horizontal="right" vertical="top"/>
    </xf>
    <xf numFmtId="3" fontId="56" fillId="0" borderId="10" xfId="0" applyNumberFormat="1" applyFont="1" applyBorder="1" applyAlignment="1">
      <alignment horizontal="right" vertical="top"/>
    </xf>
    <xf numFmtId="4" fontId="55" fillId="0" borderId="10" xfId="0" applyNumberFormat="1" applyFont="1" applyBorder="1" applyAlignment="1">
      <alignment horizontal="right" vertical="top"/>
    </xf>
    <xf numFmtId="3" fontId="14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3" fontId="57" fillId="0" borderId="10" xfId="0" applyNumberFormat="1" applyFont="1" applyBorder="1" applyAlignment="1">
      <alignment horizontal="right" vertical="top"/>
    </xf>
    <xf numFmtId="3" fontId="55" fillId="0" borderId="10" xfId="0" applyNumberFormat="1" applyFont="1" applyBorder="1" applyAlignment="1">
      <alignment horizontal="right" vertical="top"/>
    </xf>
    <xf numFmtId="0" fontId="46" fillId="0" borderId="15" xfId="0" applyFont="1" applyBorder="1" applyAlignment="1">
      <alignment horizontal="left" vertical="top" wrapText="1"/>
    </xf>
    <xf numFmtId="3" fontId="58" fillId="0" borderId="10" xfId="0" applyNumberFormat="1" applyFont="1" applyBorder="1" applyAlignment="1">
      <alignment horizontal="right" vertical="top"/>
    </xf>
    <xf numFmtId="0" fontId="1" fillId="20" borderId="15" xfId="53" applyFont="1" applyFill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 horizontal="right" vertical="top"/>
    </xf>
    <xf numFmtId="4" fontId="55" fillId="0" borderId="10" xfId="0" applyNumberFormat="1" applyFont="1" applyBorder="1" applyAlignment="1">
      <alignment horizontal="right" vertical="top"/>
    </xf>
    <xf numFmtId="3" fontId="59" fillId="0" borderId="10" xfId="0" applyNumberFormat="1" applyFont="1" applyBorder="1" applyAlignment="1">
      <alignment horizontal="right" vertical="top"/>
    </xf>
    <xf numFmtId="3" fontId="48" fillId="0" borderId="10" xfId="0" applyNumberFormat="1" applyFont="1" applyBorder="1" applyAlignment="1">
      <alignment horizontal="right" vertical="top"/>
    </xf>
    <xf numFmtId="4" fontId="60" fillId="0" borderId="10" xfId="0" applyNumberFormat="1" applyFont="1" applyBorder="1" applyAlignment="1">
      <alignment horizontal="right" vertical="top"/>
    </xf>
    <xf numFmtId="0" fontId="34" fillId="20" borderId="10" xfId="0" applyFont="1" applyFill="1" applyBorder="1" applyAlignment="1">
      <alignment horizontal="center" vertical="center" wrapText="1"/>
    </xf>
    <xf numFmtId="0" fontId="7" fillId="0" borderId="12" xfId="57" applyFont="1" applyBorder="1" applyAlignment="1">
      <alignment vertical="center" wrapText="1"/>
      <protection/>
    </xf>
    <xf numFmtId="4" fontId="45" fillId="0" borderId="10" xfId="54" applyNumberFormat="1" applyFont="1" applyBorder="1" applyAlignment="1">
      <alignment vertical="center"/>
      <protection/>
    </xf>
    <xf numFmtId="3" fontId="59" fillId="0" borderId="10" xfId="0" applyNumberFormat="1" applyFont="1" applyBorder="1" applyAlignment="1">
      <alignment horizontal="right" vertical="top"/>
    </xf>
    <xf numFmtId="3" fontId="61" fillId="0" borderId="12" xfId="56" applyNumberFormat="1" applyFont="1" applyBorder="1">
      <alignment/>
      <protection/>
    </xf>
    <xf numFmtId="3" fontId="61" fillId="0" borderId="22" xfId="56" applyNumberFormat="1" applyFont="1" applyBorder="1">
      <alignment/>
      <protection/>
    </xf>
    <xf numFmtId="3" fontId="54" fillId="0" borderId="22" xfId="56" applyNumberFormat="1" applyFont="1" applyBorder="1">
      <alignment/>
      <protection/>
    </xf>
    <xf numFmtId="3" fontId="62" fillId="0" borderId="22" xfId="56" applyNumberFormat="1" applyFont="1" applyBorder="1">
      <alignment/>
      <protection/>
    </xf>
    <xf numFmtId="3" fontId="6" fillId="0" borderId="12" xfId="56" applyNumberFormat="1" applyFont="1" applyBorder="1" applyAlignment="1">
      <alignment vertical="center"/>
      <protection/>
    </xf>
    <xf numFmtId="0" fontId="38" fillId="0" borderId="15" xfId="56" applyFont="1" applyBorder="1" applyAlignment="1">
      <alignment horizontal="center" vertical="center"/>
      <protection/>
    </xf>
    <xf numFmtId="0" fontId="35" fillId="0" borderId="22" xfId="56" applyFont="1" applyBorder="1" applyAlignment="1">
      <alignment vertical="center" wrapText="1"/>
      <protection/>
    </xf>
    <xf numFmtId="3" fontId="54" fillId="0" borderId="12" xfId="56" applyNumberFormat="1" applyFont="1" applyBorder="1">
      <alignment/>
      <protection/>
    </xf>
    <xf numFmtId="0" fontId="6" fillId="0" borderId="12" xfId="56" applyFont="1" applyBorder="1" applyAlignment="1">
      <alignment vertical="center"/>
      <protection/>
    </xf>
    <xf numFmtId="3" fontId="6" fillId="0" borderId="12" xfId="56" applyNumberFormat="1" applyFont="1" applyBorder="1" applyAlignment="1">
      <alignment vertical="center"/>
      <protection/>
    </xf>
    <xf numFmtId="3" fontId="54" fillId="0" borderId="12" xfId="56" applyNumberFormat="1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41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2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6" fillId="0" borderId="0" xfId="53" applyFont="1" applyAlignment="1">
      <alignment horizontal="right" vertical="center"/>
      <protection/>
    </xf>
    <xf numFmtId="0" fontId="3" fillId="20" borderId="10" xfId="53" applyFont="1" applyFill="1" applyBorder="1" applyAlignment="1">
      <alignment horizontal="center" vertical="center"/>
      <protection/>
    </xf>
    <xf numFmtId="0" fontId="42" fillId="0" borderId="0" xfId="53" applyFont="1" applyAlignment="1">
      <alignment horizontal="center" vertical="center"/>
      <protection/>
    </xf>
    <xf numFmtId="0" fontId="42" fillId="0" borderId="0" xfId="53" applyFont="1" applyAlignment="1">
      <alignment vertical="center"/>
      <protection/>
    </xf>
    <xf numFmtId="0" fontId="4" fillId="24" borderId="10" xfId="53" applyFont="1" applyFill="1" applyBorder="1" applyAlignment="1">
      <alignment horizontal="center" vertical="center"/>
      <protection/>
    </xf>
    <xf numFmtId="0" fontId="4" fillId="24" borderId="10" xfId="53" applyFont="1" applyFill="1" applyBorder="1" applyAlignment="1">
      <alignment horizontal="left" vertical="center"/>
      <protection/>
    </xf>
    <xf numFmtId="3" fontId="4" fillId="24" borderId="10" xfId="53" applyNumberFormat="1" applyFont="1" applyFill="1" applyBorder="1" applyAlignment="1">
      <alignment horizontal="right" vertical="center"/>
      <protection/>
    </xf>
    <xf numFmtId="0" fontId="3" fillId="24" borderId="10" xfId="53" applyFont="1" applyFill="1" applyBorder="1" applyAlignment="1">
      <alignment horizontal="center" vertical="center"/>
      <protection/>
    </xf>
    <xf numFmtId="0" fontId="3" fillId="24" borderId="10" xfId="53" applyFont="1" applyFill="1" applyBorder="1" applyAlignment="1">
      <alignment horizontal="left" vertical="center"/>
      <protection/>
    </xf>
    <xf numFmtId="3" fontId="3" fillId="24" borderId="10" xfId="53" applyNumberFormat="1" applyFont="1" applyFill="1" applyBorder="1" applyAlignment="1">
      <alignment horizontal="right" vertical="center"/>
      <protection/>
    </xf>
    <xf numFmtId="0" fontId="3" fillId="24" borderId="20" xfId="53" applyFont="1" applyFill="1" applyBorder="1" applyAlignment="1">
      <alignment horizontal="center" vertical="center"/>
      <protection/>
    </xf>
    <xf numFmtId="0" fontId="33" fillId="24" borderId="10" xfId="53" applyFont="1" applyFill="1" applyBorder="1" applyAlignment="1">
      <alignment horizontal="center" vertical="center"/>
      <protection/>
    </xf>
    <xf numFmtId="3" fontId="44" fillId="0" borderId="10" xfId="52" applyNumberFormat="1" applyFont="1" applyBorder="1" applyAlignment="1">
      <alignment horizontal="left" vertical="top" wrapText="1"/>
      <protection/>
    </xf>
    <xf numFmtId="3" fontId="33" fillId="24" borderId="10" xfId="53" applyNumberFormat="1" applyFont="1" applyFill="1" applyBorder="1" applyAlignment="1">
      <alignment horizontal="right" vertical="center"/>
      <protection/>
    </xf>
    <xf numFmtId="0" fontId="3" fillId="24" borderId="12" xfId="53" applyFont="1" applyFill="1" applyBorder="1" applyAlignment="1">
      <alignment horizontal="center" vertical="center"/>
      <protection/>
    </xf>
    <xf numFmtId="0" fontId="3" fillId="24" borderId="11" xfId="53" applyFont="1" applyFill="1" applyBorder="1" applyAlignment="1">
      <alignment horizontal="center" vertical="center"/>
      <protection/>
    </xf>
    <xf numFmtId="3" fontId="35" fillId="0" borderId="10" xfId="52" applyNumberFormat="1" applyFont="1" applyBorder="1" applyAlignment="1">
      <alignment horizontal="left" vertical="top" wrapText="1"/>
      <protection/>
    </xf>
    <xf numFmtId="0" fontId="0" fillId="0" borderId="22" xfId="53" applyFont="1" applyBorder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49" fontId="7" fillId="0" borderId="15" xfId="53" applyNumberFormat="1" applyFont="1" applyBorder="1" applyAlignment="1">
      <alignment horizontal="center" vertical="center"/>
      <protection/>
    </xf>
    <xf numFmtId="0" fontId="7" fillId="0" borderId="22" xfId="53" applyFont="1" applyBorder="1" applyAlignment="1">
      <alignment horizontal="left" vertical="center" wrapText="1"/>
      <protection/>
    </xf>
    <xf numFmtId="3" fontId="7" fillId="0" borderId="10" xfId="53" applyNumberFormat="1" applyFont="1" applyBorder="1" applyAlignment="1">
      <alignment horizontal="right" vertical="center"/>
      <protection/>
    </xf>
    <xf numFmtId="49" fontId="7" fillId="0" borderId="10" xfId="53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vertical="top" wrapText="1"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left" vertical="center"/>
      <protection/>
    </xf>
    <xf numFmtId="3" fontId="0" fillId="0" borderId="16" xfId="53" applyNumberFormat="1" applyFont="1" applyBorder="1" applyAlignment="1">
      <alignment horizontal="right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/>
      <protection/>
    </xf>
    <xf numFmtId="3" fontId="3" fillId="0" borderId="11" xfId="53" applyNumberFormat="1" applyFont="1" applyBorder="1" applyAlignment="1">
      <alignment horizontal="right" vertical="center"/>
      <protection/>
    </xf>
    <xf numFmtId="0" fontId="33" fillId="0" borderId="10" xfId="53" applyFont="1" applyBorder="1" applyAlignment="1">
      <alignment horizontal="center" vertical="center"/>
      <protection/>
    </xf>
    <xf numFmtId="0" fontId="63" fillId="0" borderId="11" xfId="53" applyFont="1" applyBorder="1" applyAlignment="1">
      <alignment horizontal="left" vertical="center"/>
      <protection/>
    </xf>
    <xf numFmtId="3" fontId="33" fillId="0" borderId="11" xfId="53" applyNumberFormat="1" applyFont="1" applyBorder="1" applyAlignment="1">
      <alignment horizontal="right" vertical="center"/>
      <protection/>
    </xf>
    <xf numFmtId="0" fontId="0" fillId="0" borderId="20" xfId="53" applyFont="1" applyBorder="1" applyAlignment="1">
      <alignment horizontal="left" vertical="center"/>
      <protection/>
    </xf>
    <xf numFmtId="3" fontId="0" fillId="0" borderId="10" xfId="53" applyNumberFormat="1" applyFont="1" applyBorder="1" applyAlignment="1">
      <alignment horizontal="right" vertical="center"/>
      <protection/>
    </xf>
    <xf numFmtId="0" fontId="0" fillId="0" borderId="11" xfId="53" applyFont="1" applyBorder="1" applyAlignment="1">
      <alignment horizontal="left" vertical="center"/>
      <protection/>
    </xf>
    <xf numFmtId="0" fontId="7" fillId="24" borderId="11" xfId="53" applyFont="1" applyFill="1" applyBorder="1" applyAlignment="1">
      <alignment horizontal="left" vertical="center" wrapText="1"/>
      <protection/>
    </xf>
    <xf numFmtId="3" fontId="0" fillId="0" borderId="11" xfId="53" applyNumberFormat="1" applyFont="1" applyBorder="1" applyAlignment="1">
      <alignment horizontal="right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63" fillId="0" borderId="11" xfId="53" applyFont="1" applyBorder="1" applyAlignment="1">
      <alignment horizontal="center" vertical="center"/>
      <protection/>
    </xf>
    <xf numFmtId="3" fontId="63" fillId="0" borderId="11" xfId="53" applyNumberFormat="1" applyFont="1" applyBorder="1" applyAlignment="1">
      <alignment horizontal="right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3" fillId="0" borderId="22" xfId="53" applyFont="1" applyBorder="1" applyAlignment="1">
      <alignment horizontal="center" vertical="center"/>
      <protection/>
    </xf>
    <xf numFmtId="0" fontId="64" fillId="0" borderId="20" xfId="53" applyFont="1" applyBorder="1" applyAlignment="1">
      <alignment horizontal="left" vertical="center"/>
      <protection/>
    </xf>
    <xf numFmtId="3" fontId="64" fillId="0" borderId="10" xfId="53" applyNumberFormat="1" applyFont="1" applyBorder="1" applyAlignment="1">
      <alignment horizontal="right" vertical="center"/>
      <protection/>
    </xf>
    <xf numFmtId="0" fontId="5" fillId="0" borderId="11" xfId="53" applyFont="1" applyBorder="1" applyAlignment="1">
      <alignment horizontal="left" vertical="center"/>
      <protection/>
    </xf>
    <xf numFmtId="3" fontId="63" fillId="0" borderId="10" xfId="53" applyNumberFormat="1" applyFont="1" applyBorder="1" applyAlignment="1">
      <alignment horizontal="right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32" fillId="24" borderId="11" xfId="53" applyFont="1" applyFill="1" applyBorder="1" applyAlignment="1">
      <alignment horizontal="left" vertical="center" wrapText="1"/>
      <protection/>
    </xf>
    <xf numFmtId="3" fontId="5" fillId="0" borderId="10" xfId="53" applyNumberFormat="1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top"/>
      <protection/>
    </xf>
    <xf numFmtId="0" fontId="12" fillId="0" borderId="10" xfId="52" applyFont="1" applyBorder="1" applyAlignment="1">
      <alignment horizontal="left" vertical="top" wrapText="1"/>
      <protection/>
    </xf>
    <xf numFmtId="3" fontId="12" fillId="0" borderId="10" xfId="53" applyNumberFormat="1" applyFont="1" applyBorder="1" applyAlignment="1">
      <alignment horizontal="right" vertical="center"/>
      <protection/>
    </xf>
    <xf numFmtId="0" fontId="63" fillId="0" borderId="10" xfId="52" applyFont="1" applyBorder="1" applyAlignment="1">
      <alignment horizontal="center" vertical="top"/>
      <protection/>
    </xf>
    <xf numFmtId="0" fontId="63" fillId="0" borderId="10" xfId="52" applyFont="1" applyBorder="1" applyAlignment="1">
      <alignment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0" fontId="63" fillId="0" borderId="10" xfId="52" applyFont="1" applyBorder="1" applyAlignment="1">
      <alignment horizontal="center" vertical="top"/>
      <protection/>
    </xf>
    <xf numFmtId="0" fontId="65" fillId="0" borderId="10" xfId="52" applyFont="1" applyBorder="1" applyAlignment="1">
      <alignment horizontal="left" vertical="center" wrapText="1"/>
      <protection/>
    </xf>
    <xf numFmtId="3" fontId="63" fillId="0" borderId="10" xfId="53" applyNumberFormat="1" applyFont="1" applyBorder="1" applyAlignment="1">
      <alignment horizontal="right" vertical="center"/>
      <protection/>
    </xf>
    <xf numFmtId="0" fontId="34" fillId="0" borderId="15" xfId="52" applyFont="1" applyBorder="1" applyAlignment="1">
      <alignment horizontal="center" vertical="top"/>
      <protection/>
    </xf>
    <xf numFmtId="0" fontId="35" fillId="0" borderId="20" xfId="53" applyFont="1" applyBorder="1" applyAlignment="1">
      <alignment horizontal="left" vertical="center"/>
      <protection/>
    </xf>
    <xf numFmtId="3" fontId="35" fillId="0" borderId="10" xfId="53" applyNumberFormat="1" applyFont="1" applyBorder="1" applyAlignment="1">
      <alignment horizontal="right" vertical="center"/>
      <protection/>
    </xf>
    <xf numFmtId="0" fontId="34" fillId="0" borderId="12" xfId="52" applyFont="1" applyBorder="1" applyAlignment="1">
      <alignment horizontal="center" vertical="top"/>
      <protection/>
    </xf>
    <xf numFmtId="0" fontId="63" fillId="0" borderId="10" xfId="53" applyFont="1" applyBorder="1" applyAlignment="1">
      <alignment horizontal="center" vertical="center"/>
      <protection/>
    </xf>
    <xf numFmtId="0" fontId="7" fillId="24" borderId="10" xfId="53" applyFont="1" applyFill="1" applyBorder="1" applyAlignment="1">
      <alignment horizontal="left" vertical="center" wrapText="1"/>
      <protection/>
    </xf>
    <xf numFmtId="0" fontId="0" fillId="0" borderId="17" xfId="53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vertical="center"/>
      <protection/>
    </xf>
    <xf numFmtId="0" fontId="33" fillId="0" borderId="0" xfId="53" applyFont="1" applyAlignment="1">
      <alignment horizontal="center" vertical="center"/>
      <protection/>
    </xf>
    <xf numFmtId="0" fontId="41" fillId="0" borderId="19" xfId="0" applyFont="1" applyBorder="1" applyAlignment="1">
      <alignment horizontal="left" vertical="center" wrapText="1"/>
    </xf>
    <xf numFmtId="0" fontId="3" fillId="20" borderId="26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wrapText="1"/>
    </xf>
    <xf numFmtId="3" fontId="0" fillId="0" borderId="10" xfId="54" applyNumberFormat="1" applyBorder="1" applyAlignment="1">
      <alignment vertical="top"/>
      <protection/>
    </xf>
    <xf numFmtId="3" fontId="0" fillId="0" borderId="10" xfId="54" applyNumberFormat="1" applyFont="1" applyBorder="1" applyAlignment="1">
      <alignment vertical="top"/>
      <protection/>
    </xf>
    <xf numFmtId="3" fontId="35" fillId="0" borderId="22" xfId="56" applyNumberFormat="1" applyFont="1" applyBorder="1">
      <alignment/>
      <protection/>
    </xf>
    <xf numFmtId="3" fontId="6" fillId="0" borderId="22" xfId="56" applyNumberFormat="1" applyFont="1" applyBorder="1" applyAlignment="1">
      <alignment vertical="center"/>
      <protection/>
    </xf>
    <xf numFmtId="0" fontId="38" fillId="0" borderId="12" xfId="56" applyFont="1" applyBorder="1" applyAlignment="1">
      <alignment horizontal="center" vertical="center"/>
      <protection/>
    </xf>
    <xf numFmtId="0" fontId="36" fillId="0" borderId="12" xfId="56" applyFont="1" applyBorder="1" applyAlignment="1">
      <alignment vertical="center" wrapText="1"/>
      <protection/>
    </xf>
    <xf numFmtId="0" fontId="3" fillId="20" borderId="27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4" fillId="20" borderId="26" xfId="0" applyFont="1" applyFill="1" applyBorder="1" applyAlignment="1">
      <alignment horizontal="center" vertical="center" wrapText="1"/>
    </xf>
    <xf numFmtId="0" fontId="34" fillId="20" borderId="30" xfId="0" applyFont="1" applyFill="1" applyBorder="1" applyAlignment="1">
      <alignment horizontal="center" vertical="center" wrapText="1"/>
    </xf>
    <xf numFmtId="0" fontId="34" fillId="20" borderId="27" xfId="0" applyFont="1" applyFill="1" applyBorder="1" applyAlignment="1">
      <alignment horizontal="center" vertical="center" wrapText="1"/>
    </xf>
    <xf numFmtId="0" fontId="34" fillId="20" borderId="29" xfId="0" applyFont="1" applyFill="1" applyBorder="1" applyAlignment="1">
      <alignment horizontal="center" vertical="center" wrapText="1"/>
    </xf>
    <xf numFmtId="0" fontId="34" fillId="20" borderId="31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0" borderId="10" xfId="0" applyFont="1" applyFill="1" applyBorder="1" applyAlignment="1">
      <alignment horizontal="center" vertical="center" wrapText="1"/>
    </xf>
    <xf numFmtId="49" fontId="46" fillId="20" borderId="11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20" borderId="10" xfId="0" applyFont="1" applyFill="1" applyBorder="1" applyAlignment="1">
      <alignment horizontal="center" vertical="center" wrapText="1"/>
    </xf>
    <xf numFmtId="44" fontId="3" fillId="0" borderId="13" xfId="66" applyFont="1" applyBorder="1" applyAlignment="1">
      <alignment horizontal="center" vertical="center"/>
    </xf>
    <xf numFmtId="44" fontId="3" fillId="0" borderId="28" xfId="66" applyFont="1" applyBorder="1" applyAlignment="1">
      <alignment horizontal="center" vertical="center"/>
    </xf>
    <xf numFmtId="44" fontId="3" fillId="0" borderId="14" xfId="66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0" borderId="1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 wrapText="1"/>
    </xf>
    <xf numFmtId="0" fontId="34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3" fillId="20" borderId="23" xfId="0" applyFont="1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/>
    </xf>
    <xf numFmtId="0" fontId="12" fillId="0" borderId="13" xfId="54" applyFont="1" applyBorder="1" applyAlignment="1">
      <alignment horizontal="center" vertical="center"/>
      <protection/>
    </xf>
    <xf numFmtId="0" fontId="12" fillId="0" borderId="14" xfId="54" applyFont="1" applyBorder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3" fillId="20" borderId="10" xfId="54" applyFont="1" applyFill="1" applyBorder="1" applyAlignment="1">
      <alignment horizontal="center" vertical="center"/>
      <protection/>
    </xf>
    <xf numFmtId="0" fontId="3" fillId="20" borderId="10" xfId="54" applyFont="1" applyFill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/>
      <protection/>
    </xf>
    <xf numFmtId="0" fontId="0" fillId="0" borderId="14" xfId="54" applyBorder="1" applyAlignment="1">
      <alignment horizontal="center" vertical="center"/>
      <protection/>
    </xf>
    <xf numFmtId="0" fontId="12" fillId="20" borderId="10" xfId="54" applyFont="1" applyFill="1" applyBorder="1" applyAlignment="1">
      <alignment horizontal="center" vertical="center" wrapText="1"/>
      <protection/>
    </xf>
    <xf numFmtId="0" fontId="12" fillId="20" borderId="26" xfId="54" applyFont="1" applyFill="1" applyBorder="1" applyAlignment="1">
      <alignment horizontal="center" vertical="center" wrapText="1"/>
      <protection/>
    </xf>
    <xf numFmtId="0" fontId="5" fillId="0" borderId="27" xfId="54" applyFont="1" applyBorder="1" applyAlignment="1">
      <alignment horizontal="center" vertical="center" wrapText="1"/>
      <protection/>
    </xf>
    <xf numFmtId="0" fontId="5" fillId="0" borderId="23" xfId="54" applyFont="1" applyBorder="1" applyAlignment="1">
      <alignment horizontal="center" vertical="center" wrapText="1"/>
      <protection/>
    </xf>
    <xf numFmtId="0" fontId="5" fillId="0" borderId="32" xfId="54" applyFont="1" applyBorder="1" applyAlignment="1">
      <alignment horizontal="center" vertical="center" wrapText="1"/>
      <protection/>
    </xf>
    <xf numFmtId="0" fontId="5" fillId="0" borderId="29" xfId="54" applyFont="1" applyBorder="1" applyAlignment="1">
      <alignment horizontal="center" vertical="center" wrapText="1"/>
      <protection/>
    </xf>
    <xf numFmtId="0" fontId="5" fillId="0" borderId="21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49" fillId="0" borderId="0" xfId="53" applyFont="1" applyAlignment="1">
      <alignment horizontal="center" vertical="center" wrapText="1"/>
      <protection/>
    </xf>
    <xf numFmtId="0" fontId="12" fillId="0" borderId="13" xfId="56" applyFont="1" applyBorder="1" applyAlignment="1">
      <alignment horizontal="center" vertical="center"/>
      <protection/>
    </xf>
    <xf numFmtId="0" fontId="12" fillId="0" borderId="28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0" fontId="12" fillId="0" borderId="33" xfId="56" applyFont="1" applyBorder="1" applyAlignment="1">
      <alignment wrapText="1"/>
      <protection/>
    </xf>
    <xf numFmtId="0" fontId="12" fillId="0" borderId="34" xfId="56" applyFont="1" applyBorder="1" applyAlignment="1">
      <alignment wrapText="1"/>
      <protection/>
    </xf>
    <xf numFmtId="0" fontId="12" fillId="0" borderId="35" xfId="56" applyFont="1" applyBorder="1" applyAlignment="1">
      <alignment wrapText="1"/>
      <protection/>
    </xf>
    <xf numFmtId="0" fontId="35" fillId="0" borderId="36" xfId="56" applyFont="1" applyBorder="1" applyAlignment="1">
      <alignment wrapText="1"/>
      <protection/>
    </xf>
    <xf numFmtId="0" fontId="35" fillId="0" borderId="18" xfId="56" applyFont="1" applyBorder="1" applyAlignment="1">
      <alignment wrapText="1"/>
      <protection/>
    </xf>
    <xf numFmtId="0" fontId="6" fillId="0" borderId="12" xfId="56" applyFont="1" applyBorder="1" applyAlignment="1">
      <alignment horizontal="center" vertical="top" wrapText="1"/>
      <protection/>
    </xf>
    <xf numFmtId="0" fontId="6" fillId="0" borderId="12" xfId="56" applyFont="1" applyBorder="1" applyAlignment="1">
      <alignment vertical="top" wrapText="1"/>
      <protection/>
    </xf>
    <xf numFmtId="0" fontId="6" fillId="0" borderId="12" xfId="56" applyFont="1" applyBorder="1" applyAlignment="1">
      <alignment vertical="top" wrapText="1"/>
      <protection/>
    </xf>
    <xf numFmtId="0" fontId="38" fillId="0" borderId="19" xfId="56" applyFont="1" applyBorder="1" applyAlignment="1">
      <alignment horizontal="center" vertical="top"/>
      <protection/>
    </xf>
    <xf numFmtId="0" fontId="38" fillId="0" borderId="22" xfId="56" applyFont="1" applyBorder="1" applyAlignment="1">
      <alignment horizontal="center" vertical="top"/>
      <protection/>
    </xf>
    <xf numFmtId="0" fontId="6" fillId="0" borderId="19" xfId="56" applyFont="1" applyBorder="1" applyAlignment="1">
      <alignment/>
      <protection/>
    </xf>
    <xf numFmtId="0" fontId="6" fillId="0" borderId="22" xfId="56" applyFont="1" applyBorder="1" applyAlignment="1">
      <alignment/>
      <protection/>
    </xf>
    <xf numFmtId="0" fontId="4" fillId="0" borderId="0" xfId="56" applyFont="1" applyAlignment="1">
      <alignment horizontal="center" vertical="center" wrapText="1"/>
      <protection/>
    </xf>
    <xf numFmtId="0" fontId="3" fillId="20" borderId="10" xfId="56" applyFont="1" applyFill="1" applyBorder="1" applyAlignment="1">
      <alignment horizontal="center" vertical="center"/>
      <protection/>
    </xf>
    <xf numFmtId="0" fontId="3" fillId="20" borderId="10" xfId="56" applyFont="1" applyFill="1" applyBorder="1" applyAlignment="1">
      <alignment horizontal="center" vertical="center" wrapText="1"/>
      <protection/>
    </xf>
    <xf numFmtId="0" fontId="3" fillId="20" borderId="26" xfId="56" applyFont="1" applyFill="1" applyBorder="1" applyAlignment="1">
      <alignment horizontal="center" vertical="center" wrapText="1"/>
      <protection/>
    </xf>
    <xf numFmtId="0" fontId="7" fillId="0" borderId="30" xfId="56" applyBorder="1" applyAlignment="1">
      <alignment horizontal="center" vertical="center" wrapText="1"/>
      <protection/>
    </xf>
    <xf numFmtId="0" fontId="7" fillId="0" borderId="27" xfId="56" applyBorder="1" applyAlignment="1">
      <alignment horizontal="center" vertical="center" wrapText="1"/>
      <protection/>
    </xf>
    <xf numFmtId="0" fontId="7" fillId="0" borderId="29" xfId="56" applyBorder="1" applyAlignment="1">
      <alignment horizontal="center" vertical="center" wrapText="1"/>
      <protection/>
    </xf>
    <xf numFmtId="0" fontId="7" fillId="0" borderId="31" xfId="56" applyBorder="1" applyAlignment="1">
      <alignment horizontal="center" vertical="center" wrapText="1"/>
      <protection/>
    </xf>
    <xf numFmtId="0" fontId="7" fillId="0" borderId="21" xfId="56" applyBorder="1" applyAlignment="1">
      <alignment horizontal="center" vertical="center" wrapText="1"/>
      <protection/>
    </xf>
    <xf numFmtId="0" fontId="3" fillId="20" borderId="11" xfId="56" applyFont="1" applyFill="1" applyBorder="1" applyAlignment="1">
      <alignment horizontal="center" vertical="center" wrapText="1"/>
      <protection/>
    </xf>
    <xf numFmtId="0" fontId="7" fillId="0" borderId="15" xfId="56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20" borderId="11" xfId="56" applyFont="1" applyFill="1" applyBorder="1" applyAlignment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46" fillId="20" borderId="26" xfId="56" applyFont="1" applyFill="1" applyBorder="1" applyAlignment="1">
      <alignment horizontal="center" vertical="center" wrapText="1"/>
      <protection/>
    </xf>
    <xf numFmtId="0" fontId="34" fillId="0" borderId="29" xfId="0" applyFont="1" applyBorder="1" applyAlignment="1">
      <alignment horizontal="center" vertical="center" wrapText="1"/>
    </xf>
    <xf numFmtId="0" fontId="39" fillId="20" borderId="11" xfId="56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6.1.Zmiany Budżetu - czerwiec 2010- Auto" xfId="52"/>
    <cellStyle name="Normalny_Budżet Zał.1-10  UR.Nr. LIII415-2010" xfId="53"/>
    <cellStyle name="Normalny_Budżet_2010_zał_Projekt" xfId="54"/>
    <cellStyle name="Normalny_Dochody 2005" xfId="55"/>
    <cellStyle name="Normalny_Wydatki Gminy_2010" xfId="56"/>
    <cellStyle name="Normalny_zal_Szczecin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workbookViewId="0" topLeftCell="B118">
      <selection activeCell="C56" sqref="C56"/>
    </sheetView>
  </sheetViews>
  <sheetFormatPr defaultColWidth="9.00390625" defaultRowHeight="12.75"/>
  <cols>
    <col min="1" max="1" width="5.75390625" style="24" customWidth="1"/>
    <col min="2" max="2" width="7.00390625" style="25" customWidth="1"/>
    <col min="3" max="3" width="22.75390625" style="24" customWidth="1"/>
    <col min="4" max="4" width="10.375" style="24" customWidth="1"/>
    <col min="5" max="5" width="10.125" style="24" customWidth="1"/>
    <col min="6" max="6" width="9.875" style="24" customWidth="1"/>
    <col min="7" max="7" width="9.125" style="24" customWidth="1"/>
    <col min="8" max="8" width="9.375" style="24" customWidth="1"/>
    <col min="9" max="9" width="8.00390625" style="24" customWidth="1"/>
    <col min="10" max="10" width="8.625" style="24" customWidth="1"/>
    <col min="11" max="11" width="10.25390625" style="24" customWidth="1"/>
    <col min="12" max="12" width="8.25390625" style="24" customWidth="1"/>
    <col min="13" max="13" width="8.875" style="24" customWidth="1"/>
    <col min="14" max="14" width="6.125" style="24" customWidth="1"/>
    <col min="15" max="15" width="10.00390625" style="24" customWidth="1"/>
    <col min="16" max="16384" width="9.125" style="24" customWidth="1"/>
  </cols>
  <sheetData>
    <row r="1" spans="12:14" ht="11.25">
      <c r="L1" s="443" t="s">
        <v>194</v>
      </c>
      <c r="M1" s="443"/>
      <c r="N1" s="252"/>
    </row>
    <row r="2" spans="1:15" ht="15.75">
      <c r="A2" s="442" t="s">
        <v>377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4" spans="1:15" ht="11.25">
      <c r="A4" s="444" t="s">
        <v>2</v>
      </c>
      <c r="B4" s="445" t="s">
        <v>351</v>
      </c>
      <c r="C4" s="444" t="s">
        <v>47</v>
      </c>
      <c r="D4" s="444" t="s">
        <v>414</v>
      </c>
      <c r="E4" s="444" t="s">
        <v>155</v>
      </c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1:15" ht="11.25" customHeight="1">
      <c r="A5" s="444"/>
      <c r="B5" s="446"/>
      <c r="C5" s="444"/>
      <c r="D5" s="444"/>
      <c r="E5" s="444" t="s">
        <v>156</v>
      </c>
      <c r="F5" s="436" t="s">
        <v>6</v>
      </c>
      <c r="G5" s="437"/>
      <c r="H5" s="437"/>
      <c r="I5" s="437"/>
      <c r="J5" s="438"/>
      <c r="K5" s="448" t="s">
        <v>157</v>
      </c>
      <c r="L5" s="436" t="s">
        <v>6</v>
      </c>
      <c r="M5" s="437"/>
      <c r="N5" s="437"/>
      <c r="O5" s="438"/>
    </row>
    <row r="6" spans="1:15" ht="3.75" customHeight="1" hidden="1">
      <c r="A6" s="444"/>
      <c r="B6" s="446"/>
      <c r="C6" s="444"/>
      <c r="D6" s="444"/>
      <c r="E6" s="444"/>
      <c r="F6" s="439"/>
      <c r="G6" s="440"/>
      <c r="H6" s="440"/>
      <c r="I6" s="440"/>
      <c r="J6" s="441"/>
      <c r="K6" s="448"/>
      <c r="L6" s="439"/>
      <c r="M6" s="440"/>
      <c r="N6" s="440"/>
      <c r="O6" s="441"/>
    </row>
    <row r="7" spans="1:15" ht="104.25" customHeight="1">
      <c r="A7" s="444"/>
      <c r="B7" s="447"/>
      <c r="C7" s="444"/>
      <c r="D7" s="444"/>
      <c r="E7" s="444"/>
      <c r="F7" s="308" t="s">
        <v>158</v>
      </c>
      <c r="G7" s="308" t="s">
        <v>159</v>
      </c>
      <c r="H7" s="308" t="s">
        <v>160</v>
      </c>
      <c r="I7" s="308" t="s">
        <v>161</v>
      </c>
      <c r="J7" s="308" t="s">
        <v>162</v>
      </c>
      <c r="K7" s="448"/>
      <c r="L7" s="308" t="s">
        <v>163</v>
      </c>
      <c r="M7" s="308" t="s">
        <v>164</v>
      </c>
      <c r="N7" s="308" t="s">
        <v>350</v>
      </c>
      <c r="O7" s="308" t="s">
        <v>165</v>
      </c>
    </row>
    <row r="8" spans="1:15" s="27" customFormat="1" ht="9.75">
      <c r="A8" s="23">
        <v>1</v>
      </c>
      <c r="B8" s="26" t="s">
        <v>166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14</v>
      </c>
    </row>
    <row r="9" spans="1:15" ht="33.75">
      <c r="A9" s="28" t="s">
        <v>56</v>
      </c>
      <c r="B9" s="28"/>
      <c r="C9" s="14" t="s">
        <v>57</v>
      </c>
      <c r="D9" s="228">
        <f aca="true" t="shared" si="0" ref="D9:D18">SUM(E9,K9)</f>
        <v>6011387</v>
      </c>
      <c r="E9" s="228">
        <f aca="true" t="shared" si="1" ref="E9:E18">SUM(F9:J9)</f>
        <v>0</v>
      </c>
      <c r="F9" s="228">
        <f>SUM(F10)</f>
        <v>0</v>
      </c>
      <c r="G9" s="228">
        <f>SUM(H10)</f>
        <v>0</v>
      </c>
      <c r="H9" s="228">
        <f>SUM(I11:I11)</f>
        <v>0</v>
      </c>
      <c r="I9" s="228">
        <f>SUM(J11:J11)</f>
        <v>0</v>
      </c>
      <c r="J9" s="228">
        <f>SUM(J11)</f>
        <v>0</v>
      </c>
      <c r="K9" s="228">
        <f>SUM(L9:O9)</f>
        <v>6011387</v>
      </c>
      <c r="L9" s="228"/>
      <c r="M9" s="228"/>
      <c r="N9" s="228"/>
      <c r="O9" s="228">
        <f>SUM(O10)</f>
        <v>6011387</v>
      </c>
    </row>
    <row r="10" spans="1:15" ht="11.25">
      <c r="A10" s="28"/>
      <c r="B10" s="50" t="s">
        <v>192</v>
      </c>
      <c r="C10" s="48" t="s">
        <v>58</v>
      </c>
      <c r="D10" s="228">
        <f t="shared" si="0"/>
        <v>6011387</v>
      </c>
      <c r="E10" s="228">
        <f t="shared" si="1"/>
        <v>0</v>
      </c>
      <c r="F10" s="228">
        <f>SUM(F11:F11)</f>
        <v>0</v>
      </c>
      <c r="G10" s="228"/>
      <c r="H10" s="228"/>
      <c r="I10" s="228"/>
      <c r="J10" s="228"/>
      <c r="K10" s="228">
        <f>SUM(L10:O10)</f>
        <v>6011387</v>
      </c>
      <c r="L10" s="228"/>
      <c r="M10" s="228"/>
      <c r="N10" s="228"/>
      <c r="O10" s="228">
        <v>6011387</v>
      </c>
    </row>
    <row r="11" spans="1:15" ht="65.25" customHeight="1">
      <c r="A11" s="29"/>
      <c r="B11" s="29" t="s">
        <v>368</v>
      </c>
      <c r="C11" s="282" t="s">
        <v>369</v>
      </c>
      <c r="D11" s="229">
        <f t="shared" si="0"/>
        <v>6011387</v>
      </c>
      <c r="E11" s="229">
        <f t="shared" si="1"/>
        <v>0</v>
      </c>
      <c r="F11" s="229"/>
      <c r="G11" s="229"/>
      <c r="H11" s="229"/>
      <c r="I11" s="229"/>
      <c r="J11" s="229"/>
      <c r="K11" s="283">
        <f>SUM(L11:O11)</f>
        <v>6011387</v>
      </c>
      <c r="L11" s="229"/>
      <c r="M11" s="229"/>
      <c r="N11" s="229"/>
      <c r="O11" s="283">
        <v>6011387</v>
      </c>
    </row>
    <row r="12" spans="1:15" ht="11.25">
      <c r="A12" s="49">
        <v>600</v>
      </c>
      <c r="B12" s="29" t="s">
        <v>194</v>
      </c>
      <c r="C12" s="48" t="s">
        <v>195</v>
      </c>
      <c r="D12" s="228">
        <f t="shared" si="0"/>
        <v>3097945.9</v>
      </c>
      <c r="E12" s="228">
        <f t="shared" si="1"/>
        <v>575800</v>
      </c>
      <c r="F12" s="228">
        <f>SUM(F13,F17)</f>
        <v>575800</v>
      </c>
      <c r="G12" s="228">
        <f aca="true" t="shared" si="2" ref="G12:N12">SUM(G13)</f>
        <v>0</v>
      </c>
      <c r="H12" s="228">
        <f t="shared" si="2"/>
        <v>0</v>
      </c>
      <c r="I12" s="228">
        <f t="shared" si="2"/>
        <v>0</v>
      </c>
      <c r="J12" s="228">
        <f t="shared" si="2"/>
        <v>0</v>
      </c>
      <c r="K12" s="228">
        <f>SUM(L12:O12)</f>
        <v>2522145.9</v>
      </c>
      <c r="L12" s="228">
        <f t="shared" si="2"/>
        <v>0</v>
      </c>
      <c r="M12" s="228">
        <f t="shared" si="2"/>
        <v>0</v>
      </c>
      <c r="N12" s="228">
        <f t="shared" si="2"/>
        <v>0</v>
      </c>
      <c r="O12" s="228">
        <f>SUM(O13,O17)</f>
        <v>2522145.9</v>
      </c>
    </row>
    <row r="13" spans="1:15" ht="15" customHeight="1">
      <c r="A13" s="30"/>
      <c r="B13" s="50" t="s">
        <v>193</v>
      </c>
      <c r="C13" s="48" t="s">
        <v>297</v>
      </c>
      <c r="D13" s="230">
        <f t="shared" si="0"/>
        <v>575800</v>
      </c>
      <c r="E13" s="228">
        <f t="shared" si="1"/>
        <v>575800</v>
      </c>
      <c r="F13" s="228">
        <f>SUM(F14:F16)</f>
        <v>575800</v>
      </c>
      <c r="G13" s="231"/>
      <c r="H13" s="231"/>
      <c r="I13" s="231"/>
      <c r="J13" s="231"/>
      <c r="K13" s="231"/>
      <c r="L13" s="231"/>
      <c r="M13" s="231"/>
      <c r="N13" s="231"/>
      <c r="O13" s="231"/>
    </row>
    <row r="14" spans="1:15" ht="22.5">
      <c r="A14" s="30"/>
      <c r="B14" s="29" t="s">
        <v>199</v>
      </c>
      <c r="C14" s="254" t="s">
        <v>196</v>
      </c>
      <c r="D14" s="229">
        <f t="shared" si="0"/>
        <v>5000</v>
      </c>
      <c r="E14" s="229">
        <f t="shared" si="1"/>
        <v>5000</v>
      </c>
      <c r="F14" s="284">
        <v>5000</v>
      </c>
      <c r="G14" s="231"/>
      <c r="H14" s="231"/>
      <c r="I14" s="231"/>
      <c r="J14" s="231"/>
      <c r="K14" s="231"/>
      <c r="L14" s="231"/>
      <c r="M14" s="231"/>
      <c r="N14" s="231"/>
      <c r="O14" s="231"/>
    </row>
    <row r="15" spans="1:15" ht="11.25">
      <c r="A15" s="30"/>
      <c r="B15" s="29" t="s">
        <v>54</v>
      </c>
      <c r="C15" s="235" t="s">
        <v>55</v>
      </c>
      <c r="D15" s="229">
        <f t="shared" si="0"/>
        <v>570000</v>
      </c>
      <c r="E15" s="229">
        <f t="shared" si="1"/>
        <v>570000</v>
      </c>
      <c r="F15" s="284">
        <v>570000</v>
      </c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ht="11.25">
      <c r="A16" s="30"/>
      <c r="B16" s="29" t="s">
        <v>98</v>
      </c>
      <c r="C16" s="235" t="s">
        <v>99</v>
      </c>
      <c r="D16" s="229">
        <f t="shared" si="0"/>
        <v>800</v>
      </c>
      <c r="E16" s="229">
        <f t="shared" si="1"/>
        <v>800</v>
      </c>
      <c r="F16" s="284">
        <v>800</v>
      </c>
      <c r="G16" s="231"/>
      <c r="H16" s="231"/>
      <c r="I16" s="231"/>
      <c r="J16" s="231"/>
      <c r="K16" s="231"/>
      <c r="L16" s="231"/>
      <c r="M16" s="231"/>
      <c r="N16" s="231"/>
      <c r="O16" s="231"/>
    </row>
    <row r="17" spans="1:15" ht="11.25">
      <c r="A17" s="30"/>
      <c r="B17" s="50" t="s">
        <v>173</v>
      </c>
      <c r="C17" s="48" t="s">
        <v>131</v>
      </c>
      <c r="D17" s="249">
        <f t="shared" si="0"/>
        <v>2522145.9</v>
      </c>
      <c r="E17" s="249">
        <f t="shared" si="1"/>
        <v>0</v>
      </c>
      <c r="F17" s="249">
        <f>SUM(F18:F18)</f>
        <v>0</v>
      </c>
      <c r="G17" s="249"/>
      <c r="H17" s="249"/>
      <c r="I17" s="249"/>
      <c r="J17" s="249"/>
      <c r="K17" s="249">
        <f>SUM(L17:O17)</f>
        <v>2522145.9</v>
      </c>
      <c r="L17" s="249"/>
      <c r="M17" s="249"/>
      <c r="N17" s="249"/>
      <c r="O17" s="249">
        <f>SUM(O18)</f>
        <v>2522145.9</v>
      </c>
    </row>
    <row r="18" spans="1:15" ht="62.25" customHeight="1">
      <c r="A18" s="30"/>
      <c r="B18" s="29" t="s">
        <v>368</v>
      </c>
      <c r="C18" s="282" t="s">
        <v>369</v>
      </c>
      <c r="D18" s="251">
        <f t="shared" si="0"/>
        <v>2522145.9</v>
      </c>
      <c r="E18" s="251">
        <f t="shared" si="1"/>
        <v>0</v>
      </c>
      <c r="F18" s="251"/>
      <c r="G18" s="251"/>
      <c r="H18" s="251"/>
      <c r="I18" s="251"/>
      <c r="J18" s="251"/>
      <c r="K18" s="288">
        <f>SUM(L18:O18)</f>
        <v>2522145.9</v>
      </c>
      <c r="L18" s="251"/>
      <c r="M18" s="251"/>
      <c r="N18" s="251"/>
      <c r="O18" s="288">
        <v>2522145.9</v>
      </c>
    </row>
    <row r="19" spans="1:15" ht="17.25" customHeight="1">
      <c r="A19" s="31">
        <v>700</v>
      </c>
      <c r="B19" s="28"/>
      <c r="C19" s="14" t="s">
        <v>61</v>
      </c>
      <c r="D19" s="228">
        <f aca="true" t="shared" si="3" ref="D19:D24">SUM(E19,K19)</f>
        <v>8047000</v>
      </c>
      <c r="E19" s="228">
        <f aca="true" t="shared" si="4" ref="E19:E38">SUM(F19:J19)</f>
        <v>5987000</v>
      </c>
      <c r="F19" s="228">
        <f>SUM(F20,F25)</f>
        <v>5987000</v>
      </c>
      <c r="G19" s="228">
        <f>SUM(G22:G24)</f>
        <v>0</v>
      </c>
      <c r="H19" s="228">
        <f>SUM(H22:H24)</f>
        <v>0</v>
      </c>
      <c r="I19" s="228">
        <f>SUM(I22:I24)</f>
        <v>0</v>
      </c>
      <c r="J19" s="228">
        <f>SUM(J22:J24)</f>
        <v>0</v>
      </c>
      <c r="K19" s="228">
        <f>SUM(L19:O19)</f>
        <v>2060000</v>
      </c>
      <c r="L19" s="228">
        <f>SUM(L20,L25)</f>
        <v>2060000</v>
      </c>
      <c r="M19" s="228">
        <f>SUM(M20,M25)</f>
        <v>0</v>
      </c>
      <c r="N19" s="228"/>
      <c r="O19" s="228">
        <f>SUM(O20,O25)</f>
        <v>0</v>
      </c>
    </row>
    <row r="20" spans="1:15" ht="23.25" customHeight="1">
      <c r="A20" s="31"/>
      <c r="B20" s="28" t="s">
        <v>200</v>
      </c>
      <c r="C20" s="14" t="s">
        <v>201</v>
      </c>
      <c r="D20" s="228">
        <f t="shared" si="3"/>
        <v>4447000</v>
      </c>
      <c r="E20" s="228">
        <f t="shared" si="4"/>
        <v>4447000</v>
      </c>
      <c r="F20" s="228">
        <f>SUM(F21:F24)</f>
        <v>4447000</v>
      </c>
      <c r="G20" s="228"/>
      <c r="H20" s="228"/>
      <c r="I20" s="228"/>
      <c r="J20" s="228"/>
      <c r="K20" s="228"/>
      <c r="L20" s="228"/>
      <c r="M20" s="228"/>
      <c r="N20" s="228"/>
      <c r="O20" s="228"/>
    </row>
    <row r="21" spans="1:15" ht="80.25" customHeight="1">
      <c r="A21" s="31"/>
      <c r="B21" s="51" t="s">
        <v>64</v>
      </c>
      <c r="C21" s="234" t="s">
        <v>204</v>
      </c>
      <c r="D21" s="229">
        <f t="shared" si="3"/>
        <v>3353000</v>
      </c>
      <c r="E21" s="229">
        <f>SUM(F21,L21)</f>
        <v>3353000</v>
      </c>
      <c r="F21" s="283">
        <v>3353000</v>
      </c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ht="11.25">
      <c r="A22" s="30"/>
      <c r="B22" s="51" t="s">
        <v>54</v>
      </c>
      <c r="C22" s="235" t="s">
        <v>197</v>
      </c>
      <c r="D22" s="231">
        <f t="shared" si="3"/>
        <v>1029000</v>
      </c>
      <c r="E22" s="231">
        <f t="shared" si="4"/>
        <v>1029000</v>
      </c>
      <c r="F22" s="284">
        <v>1029000</v>
      </c>
      <c r="G22" s="231"/>
      <c r="H22" s="231"/>
      <c r="I22" s="231"/>
      <c r="J22" s="231"/>
      <c r="K22" s="228" t="s">
        <v>194</v>
      </c>
      <c r="L22" s="231"/>
      <c r="M22" s="231"/>
      <c r="N22" s="231"/>
      <c r="O22" s="231"/>
    </row>
    <row r="23" spans="1:15" ht="11.25">
      <c r="A23" s="30"/>
      <c r="B23" s="51" t="s">
        <v>98</v>
      </c>
      <c r="C23" s="235" t="s">
        <v>198</v>
      </c>
      <c r="D23" s="231">
        <f t="shared" si="3"/>
        <v>50000</v>
      </c>
      <c r="E23" s="231">
        <f t="shared" si="4"/>
        <v>50000</v>
      </c>
      <c r="F23" s="284">
        <v>50000</v>
      </c>
      <c r="G23" s="231"/>
      <c r="H23" s="231"/>
      <c r="I23" s="231"/>
      <c r="J23" s="231"/>
      <c r="K23" s="228" t="s">
        <v>194</v>
      </c>
      <c r="L23" s="231"/>
      <c r="M23" s="231"/>
      <c r="N23" s="231"/>
      <c r="O23" s="231"/>
    </row>
    <row r="24" spans="1:15" ht="11.25">
      <c r="A24" s="30"/>
      <c r="B24" s="51" t="s">
        <v>70</v>
      </c>
      <c r="C24" s="235" t="s">
        <v>208</v>
      </c>
      <c r="D24" s="231">
        <f t="shared" si="3"/>
        <v>15000</v>
      </c>
      <c r="E24" s="231">
        <f t="shared" si="4"/>
        <v>15000</v>
      </c>
      <c r="F24" s="284">
        <v>15000</v>
      </c>
      <c r="G24" s="231"/>
      <c r="H24" s="231"/>
      <c r="I24" s="231"/>
      <c r="J24" s="231"/>
      <c r="K24" s="228" t="s">
        <v>194</v>
      </c>
      <c r="L24" s="231" t="s">
        <v>194</v>
      </c>
      <c r="M24" s="231"/>
      <c r="N24" s="231"/>
      <c r="O24" s="231"/>
    </row>
    <row r="25" spans="1:15" ht="22.5">
      <c r="A25" s="30"/>
      <c r="B25" s="50" t="s">
        <v>180</v>
      </c>
      <c r="C25" s="48" t="s">
        <v>62</v>
      </c>
      <c r="D25" s="228">
        <f aca="true" t="shared" si="5" ref="D25:D45">SUM(E25,K25)</f>
        <v>3600000</v>
      </c>
      <c r="E25" s="228">
        <f t="shared" si="4"/>
        <v>1540000</v>
      </c>
      <c r="F25" s="228">
        <f>SUM(F26:F30)</f>
        <v>1540000</v>
      </c>
      <c r="G25" s="231"/>
      <c r="H25" s="231"/>
      <c r="I25" s="231"/>
      <c r="J25" s="231"/>
      <c r="K25" s="228">
        <f>SUM(L25:O25)</f>
        <v>2060000</v>
      </c>
      <c r="L25" s="230">
        <f>SUM(L26:L30)</f>
        <v>2060000</v>
      </c>
      <c r="M25" s="231"/>
      <c r="N25" s="231"/>
      <c r="O25" s="231"/>
    </row>
    <row r="26" spans="1:15" ht="33.75">
      <c r="A26" s="30"/>
      <c r="B26" s="51" t="s">
        <v>63</v>
      </c>
      <c r="C26" s="236" t="s">
        <v>202</v>
      </c>
      <c r="D26" s="229">
        <f t="shared" si="5"/>
        <v>1100000</v>
      </c>
      <c r="E26" s="229">
        <f>SUM(F26,L26)</f>
        <v>1100000</v>
      </c>
      <c r="F26" s="284">
        <v>1100000</v>
      </c>
      <c r="G26" s="231"/>
      <c r="H26" s="231"/>
      <c r="I26" s="231"/>
      <c r="J26" s="231"/>
      <c r="K26" s="228"/>
      <c r="L26" s="231"/>
      <c r="M26" s="231"/>
      <c r="N26" s="231"/>
      <c r="O26" s="231"/>
    </row>
    <row r="27" spans="1:15" ht="45">
      <c r="A27" s="30"/>
      <c r="B27" s="51" t="s">
        <v>92</v>
      </c>
      <c r="C27" s="234" t="s">
        <v>203</v>
      </c>
      <c r="D27" s="229">
        <f t="shared" si="5"/>
        <v>40000</v>
      </c>
      <c r="E27" s="229">
        <f>SUM(F27,L27)</f>
        <v>40000</v>
      </c>
      <c r="F27" s="284">
        <v>40000</v>
      </c>
      <c r="G27" s="231"/>
      <c r="H27" s="231"/>
      <c r="I27" s="231"/>
      <c r="J27" s="231"/>
      <c r="K27" s="228"/>
      <c r="L27" s="231"/>
      <c r="M27" s="231"/>
      <c r="N27" s="231"/>
      <c r="O27" s="231"/>
    </row>
    <row r="28" spans="1:15" ht="81.75" customHeight="1">
      <c r="A28" s="30"/>
      <c r="B28" s="51" t="s">
        <v>64</v>
      </c>
      <c r="C28" s="234" t="s">
        <v>204</v>
      </c>
      <c r="D28" s="229">
        <f t="shared" si="5"/>
        <v>400000</v>
      </c>
      <c r="E28" s="229">
        <f>SUM(F28,L28)</f>
        <v>400000</v>
      </c>
      <c r="F28" s="284">
        <v>400000</v>
      </c>
      <c r="G28" s="231"/>
      <c r="H28" s="231"/>
      <c r="I28" s="231"/>
      <c r="J28" s="231"/>
      <c r="K28" s="228"/>
      <c r="L28" s="231"/>
      <c r="M28" s="231"/>
      <c r="N28" s="231"/>
      <c r="O28" s="231"/>
    </row>
    <row r="29" spans="1:15" ht="59.25" customHeight="1">
      <c r="A29" s="30"/>
      <c r="B29" s="51" t="s">
        <v>205</v>
      </c>
      <c r="C29" s="234" t="s">
        <v>206</v>
      </c>
      <c r="D29" s="229">
        <f t="shared" si="5"/>
        <v>60000</v>
      </c>
      <c r="E29" s="229"/>
      <c r="F29" s="231"/>
      <c r="G29" s="231"/>
      <c r="H29" s="231"/>
      <c r="I29" s="231"/>
      <c r="J29" s="231"/>
      <c r="K29" s="229">
        <f>SUM(L29:O29)</f>
        <v>60000</v>
      </c>
      <c r="L29" s="284">
        <v>60000</v>
      </c>
      <c r="M29" s="231"/>
      <c r="N29" s="231"/>
      <c r="O29" s="231"/>
    </row>
    <row r="30" spans="1:15" ht="45">
      <c r="A30" s="30"/>
      <c r="B30" s="51" t="s">
        <v>65</v>
      </c>
      <c r="C30" s="234" t="s">
        <v>207</v>
      </c>
      <c r="D30" s="229">
        <f t="shared" si="5"/>
        <v>2000000</v>
      </c>
      <c r="E30" s="229"/>
      <c r="F30" s="231"/>
      <c r="G30" s="231"/>
      <c r="H30" s="231"/>
      <c r="I30" s="231"/>
      <c r="J30" s="231"/>
      <c r="K30" s="229">
        <f>SUM(L30:O30)</f>
        <v>2000000</v>
      </c>
      <c r="L30" s="284">
        <v>2000000</v>
      </c>
      <c r="M30" s="231"/>
      <c r="N30" s="231"/>
      <c r="O30" s="231"/>
    </row>
    <row r="31" spans="1:15" ht="11.25">
      <c r="A31" s="31">
        <v>750</v>
      </c>
      <c r="B31" s="28"/>
      <c r="C31" s="14" t="s">
        <v>66</v>
      </c>
      <c r="D31" s="228">
        <f t="shared" si="5"/>
        <v>2503354</v>
      </c>
      <c r="E31" s="228">
        <f>SUM(F31:J31)</f>
        <v>237080</v>
      </c>
      <c r="F31" s="228">
        <f>SUM(F32)</f>
        <v>44</v>
      </c>
      <c r="G31" s="228">
        <f>SUM(G33:G34)</f>
        <v>237036</v>
      </c>
      <c r="H31" s="228">
        <f>SUM(H33:H34)</f>
        <v>0</v>
      </c>
      <c r="I31" s="228">
        <f>SUM(I33:I34)</f>
        <v>0</v>
      </c>
      <c r="J31" s="228">
        <f>SUM(J33:J34)</f>
        <v>0</v>
      </c>
      <c r="K31" s="228">
        <f>SUM(K32,K36)</f>
        <v>2266274</v>
      </c>
      <c r="L31" s="228">
        <f>SUM(L32)</f>
        <v>0</v>
      </c>
      <c r="M31" s="228">
        <f>SUM(M32)</f>
        <v>0</v>
      </c>
      <c r="N31" s="228">
        <f>SUM(N32)</f>
        <v>5000</v>
      </c>
      <c r="O31" s="228">
        <f>SUM(O32,O36)</f>
        <v>2261274</v>
      </c>
    </row>
    <row r="32" spans="1:15" ht="11.25">
      <c r="A32" s="31"/>
      <c r="B32" s="28" t="s">
        <v>210</v>
      </c>
      <c r="C32" s="237" t="s">
        <v>209</v>
      </c>
      <c r="D32" s="228">
        <f t="shared" si="5"/>
        <v>242080</v>
      </c>
      <c r="E32" s="228">
        <f t="shared" si="4"/>
        <v>237080</v>
      </c>
      <c r="F32" s="228">
        <f>SUM(F34:F38)</f>
        <v>44</v>
      </c>
      <c r="G32" s="228">
        <f>SUM(G33:G35)</f>
        <v>237036</v>
      </c>
      <c r="H32" s="228">
        <f>SUM(H33:H35)</f>
        <v>0</v>
      </c>
      <c r="I32" s="228">
        <f>SUM(I33:I35)</f>
        <v>0</v>
      </c>
      <c r="J32" s="228">
        <f>SUM(J33:J35)</f>
        <v>0</v>
      </c>
      <c r="K32" s="228">
        <f>SUM(L32:O32)</f>
        <v>5000</v>
      </c>
      <c r="L32" s="228">
        <f>SUM(L33:L35)</f>
        <v>0</v>
      </c>
      <c r="M32" s="228">
        <f>SUM(M33:M35)</f>
        <v>0</v>
      </c>
      <c r="N32" s="228">
        <f>SUM(N33:N35)</f>
        <v>5000</v>
      </c>
      <c r="O32" s="228">
        <f>SUM(O33:O35)</f>
        <v>0</v>
      </c>
    </row>
    <row r="33" spans="1:15" ht="78.75">
      <c r="A33" s="30"/>
      <c r="B33" s="29" t="s">
        <v>68</v>
      </c>
      <c r="C33" s="16" t="s">
        <v>333</v>
      </c>
      <c r="D33" s="229">
        <f t="shared" si="5"/>
        <v>237036</v>
      </c>
      <c r="E33" s="229">
        <f t="shared" si="4"/>
        <v>237036</v>
      </c>
      <c r="F33" s="231"/>
      <c r="G33" s="284">
        <v>237036</v>
      </c>
      <c r="H33" s="231"/>
      <c r="I33" s="231"/>
      <c r="J33" s="231"/>
      <c r="K33" s="231"/>
      <c r="L33" s="231"/>
      <c r="M33" s="231"/>
      <c r="N33" s="231"/>
      <c r="O33" s="231"/>
    </row>
    <row r="34" spans="1:15" ht="68.25" customHeight="1">
      <c r="A34" s="30"/>
      <c r="B34" s="29" t="s">
        <v>69</v>
      </c>
      <c r="C34" s="16" t="s">
        <v>353</v>
      </c>
      <c r="D34" s="229">
        <f t="shared" si="5"/>
        <v>44</v>
      </c>
      <c r="E34" s="229">
        <f t="shared" si="4"/>
        <v>44</v>
      </c>
      <c r="F34" s="284">
        <v>44</v>
      </c>
      <c r="G34" s="231"/>
      <c r="H34" s="231"/>
      <c r="I34" s="231"/>
      <c r="J34" s="231"/>
      <c r="K34" s="231"/>
      <c r="L34" s="231"/>
      <c r="M34" s="231"/>
      <c r="N34" s="231"/>
      <c r="O34" s="231"/>
    </row>
    <row r="35" spans="1:15" ht="78.75">
      <c r="A35" s="30"/>
      <c r="B35" s="29" t="s">
        <v>370</v>
      </c>
      <c r="C35" s="16" t="s">
        <v>371</v>
      </c>
      <c r="D35" s="229">
        <f t="shared" si="5"/>
        <v>5000</v>
      </c>
      <c r="E35" s="229">
        <f t="shared" si="4"/>
        <v>0</v>
      </c>
      <c r="F35" s="231"/>
      <c r="G35" s="231"/>
      <c r="H35" s="231"/>
      <c r="I35" s="231"/>
      <c r="J35" s="231"/>
      <c r="K35" s="229">
        <f>SUM(L35:O35)</f>
        <v>5000</v>
      </c>
      <c r="L35" s="231"/>
      <c r="M35" s="231"/>
      <c r="N35" s="284">
        <v>5000</v>
      </c>
      <c r="O35" s="231"/>
    </row>
    <row r="36" spans="1:15" ht="11.25">
      <c r="A36" s="30"/>
      <c r="B36" s="50" t="s">
        <v>174</v>
      </c>
      <c r="C36" s="48" t="s">
        <v>53</v>
      </c>
      <c r="D36" s="228">
        <f t="shared" si="5"/>
        <v>2261274</v>
      </c>
      <c r="E36" s="228">
        <f>SUM(F36:J36)</f>
        <v>0</v>
      </c>
      <c r="F36" s="228">
        <f>SUM(F37:F37)</f>
        <v>0</v>
      </c>
      <c r="G36" s="228"/>
      <c r="H36" s="228"/>
      <c r="I36" s="228"/>
      <c r="J36" s="228"/>
      <c r="K36" s="228">
        <f>SUM(L36:O36)</f>
        <v>2261274</v>
      </c>
      <c r="L36" s="228"/>
      <c r="M36" s="228"/>
      <c r="N36" s="228"/>
      <c r="O36" s="228">
        <f>SUM(O37)</f>
        <v>2261274</v>
      </c>
    </row>
    <row r="37" spans="1:15" ht="63" customHeight="1">
      <c r="A37" s="30"/>
      <c r="B37" s="29" t="s">
        <v>368</v>
      </c>
      <c r="C37" s="282" t="s">
        <v>369</v>
      </c>
      <c r="D37" s="229">
        <f t="shared" si="5"/>
        <v>2261274</v>
      </c>
      <c r="E37" s="229">
        <f>SUM(F37:J37)</f>
        <v>0</v>
      </c>
      <c r="F37" s="229"/>
      <c r="G37" s="229"/>
      <c r="H37" s="229"/>
      <c r="I37" s="229"/>
      <c r="J37" s="229"/>
      <c r="K37" s="229">
        <f>SUM(L37:O37)</f>
        <v>2261274</v>
      </c>
      <c r="L37" s="229"/>
      <c r="M37" s="229"/>
      <c r="N37" s="229"/>
      <c r="O37" s="283">
        <v>2261274</v>
      </c>
    </row>
    <row r="38" spans="1:15" ht="45" customHeight="1">
      <c r="A38" s="31">
        <v>751</v>
      </c>
      <c r="B38" s="28"/>
      <c r="C38" s="14" t="s">
        <v>72</v>
      </c>
      <c r="D38" s="228">
        <f t="shared" si="5"/>
        <v>5175</v>
      </c>
      <c r="E38" s="228">
        <f t="shared" si="4"/>
        <v>5175</v>
      </c>
      <c r="F38" s="228">
        <f>SUM(F40)</f>
        <v>0</v>
      </c>
      <c r="G38" s="228">
        <f>SUM(G40)</f>
        <v>5175</v>
      </c>
      <c r="H38" s="228">
        <f>SUM(H40)</f>
        <v>0</v>
      </c>
      <c r="I38" s="228">
        <f>SUM(I40)</f>
        <v>0</v>
      </c>
      <c r="J38" s="228">
        <f>SUM(J40)</f>
        <v>0</v>
      </c>
      <c r="K38" s="228">
        <f>SUM(L38:O38)</f>
        <v>0</v>
      </c>
      <c r="L38" s="228">
        <f>SUM(M40)</f>
        <v>0</v>
      </c>
      <c r="M38" s="228">
        <f>SUM(O40)</f>
        <v>0</v>
      </c>
      <c r="N38" s="228"/>
      <c r="O38" s="228">
        <f>SUM(P40)</f>
        <v>0</v>
      </c>
    </row>
    <row r="39" spans="1:15" ht="31.5">
      <c r="A39" s="31"/>
      <c r="B39" s="28" t="s">
        <v>217</v>
      </c>
      <c r="C39" s="238" t="s">
        <v>216</v>
      </c>
      <c r="D39" s="228">
        <f t="shared" si="5"/>
        <v>5175</v>
      </c>
      <c r="E39" s="228">
        <f aca="true" t="shared" si="6" ref="E39:E45">SUM(F39:J39)</f>
        <v>5175</v>
      </c>
      <c r="F39" s="228">
        <f>SUM(F40)</f>
        <v>0</v>
      </c>
      <c r="G39" s="231">
        <f>SUM(G40)</f>
        <v>5175</v>
      </c>
      <c r="H39" s="228"/>
      <c r="I39" s="228"/>
      <c r="J39" s="228"/>
      <c r="K39" s="228"/>
      <c r="L39" s="228"/>
      <c r="M39" s="228"/>
      <c r="N39" s="228"/>
      <c r="O39" s="228"/>
    </row>
    <row r="40" spans="1:15" ht="69" customHeight="1">
      <c r="A40" s="30"/>
      <c r="B40" s="29" t="s">
        <v>68</v>
      </c>
      <c r="C40" s="16" t="s">
        <v>333</v>
      </c>
      <c r="D40" s="228">
        <f t="shared" si="5"/>
        <v>5175</v>
      </c>
      <c r="E40" s="228">
        <f t="shared" si="6"/>
        <v>5175</v>
      </c>
      <c r="F40" s="228">
        <f>SUM(F41)</f>
        <v>0</v>
      </c>
      <c r="G40" s="284">
        <v>5175</v>
      </c>
      <c r="H40" s="231"/>
      <c r="I40" s="231"/>
      <c r="J40" s="231"/>
      <c r="K40" s="231"/>
      <c r="L40" s="231"/>
      <c r="M40" s="231"/>
      <c r="N40" s="231"/>
      <c r="O40" s="231"/>
    </row>
    <row r="41" spans="1:15" ht="24.75" customHeight="1">
      <c r="A41" s="31">
        <v>754</v>
      </c>
      <c r="B41" s="28"/>
      <c r="C41" s="14" t="s">
        <v>73</v>
      </c>
      <c r="D41" s="228">
        <f t="shared" si="5"/>
        <v>4000</v>
      </c>
      <c r="E41" s="228">
        <f t="shared" si="6"/>
        <v>4000</v>
      </c>
      <c r="F41" s="228">
        <f>SUM(F43)</f>
        <v>0</v>
      </c>
      <c r="G41" s="228">
        <f>SUM(G43)</f>
        <v>4000</v>
      </c>
      <c r="H41" s="228">
        <f>SUM(H43)</f>
        <v>0</v>
      </c>
      <c r="I41" s="228">
        <f>SUM(I43)</f>
        <v>0</v>
      </c>
      <c r="J41" s="228">
        <f>SUM(J43)</f>
        <v>0</v>
      </c>
      <c r="K41" s="228">
        <f>SUM(L41:O41)</f>
        <v>0</v>
      </c>
      <c r="L41" s="228">
        <f>SUM(M43)</f>
        <v>0</v>
      </c>
      <c r="M41" s="228">
        <f>SUM(O43)</f>
        <v>0</v>
      </c>
      <c r="N41" s="228"/>
      <c r="O41" s="228">
        <f>SUM(P43)</f>
        <v>0</v>
      </c>
    </row>
    <row r="42" spans="1:15" ht="11.25">
      <c r="A42" s="31"/>
      <c r="B42" s="28" t="s">
        <v>218</v>
      </c>
      <c r="C42" s="237" t="s">
        <v>74</v>
      </c>
      <c r="D42" s="228">
        <f t="shared" si="5"/>
        <v>4000</v>
      </c>
      <c r="E42" s="228">
        <f t="shared" si="6"/>
        <v>4000</v>
      </c>
      <c r="F42" s="228"/>
      <c r="G42" s="228">
        <v>4000</v>
      </c>
      <c r="H42" s="228"/>
      <c r="I42" s="228"/>
      <c r="J42" s="228"/>
      <c r="K42" s="228"/>
      <c r="L42" s="228"/>
      <c r="M42" s="228"/>
      <c r="N42" s="228"/>
      <c r="O42" s="228"/>
    </row>
    <row r="43" spans="1:15" ht="78.75">
      <c r="A43" s="30"/>
      <c r="B43" s="29" t="s">
        <v>68</v>
      </c>
      <c r="C43" s="16" t="s">
        <v>333</v>
      </c>
      <c r="D43" s="228">
        <f t="shared" si="5"/>
        <v>4000</v>
      </c>
      <c r="E43" s="228">
        <f t="shared" si="6"/>
        <v>4000</v>
      </c>
      <c r="F43" s="231"/>
      <c r="G43" s="284">
        <v>4000</v>
      </c>
      <c r="H43" s="231"/>
      <c r="I43" s="231"/>
      <c r="J43" s="231"/>
      <c r="K43" s="231"/>
      <c r="L43" s="231"/>
      <c r="M43" s="231"/>
      <c r="N43" s="231"/>
      <c r="O43" s="231"/>
    </row>
    <row r="44" spans="1:15" ht="79.5" customHeight="1">
      <c r="A44" s="31">
        <v>756</v>
      </c>
      <c r="B44" s="28"/>
      <c r="C44" s="14" t="s">
        <v>354</v>
      </c>
      <c r="D44" s="228">
        <f t="shared" si="5"/>
        <v>35062114</v>
      </c>
      <c r="E44" s="228">
        <f t="shared" si="6"/>
        <v>35062114</v>
      </c>
      <c r="F44" s="228">
        <f>SUM(F45,F47,F56,F64,F67)</f>
        <v>35062114</v>
      </c>
      <c r="G44" s="228">
        <f>SUM(G48:G55)</f>
        <v>0</v>
      </c>
      <c r="H44" s="228">
        <f>SUM(H48:H55)</f>
        <v>0</v>
      </c>
      <c r="I44" s="228">
        <f>SUM(I48:I55)</f>
        <v>0</v>
      </c>
      <c r="J44" s="228">
        <f>SUM(J48:J55)</f>
        <v>0</v>
      </c>
      <c r="K44" s="228">
        <f>SUM(L44:O44)</f>
        <v>0</v>
      </c>
      <c r="L44" s="228"/>
      <c r="M44" s="228"/>
      <c r="N44" s="228"/>
      <c r="O44" s="228"/>
    </row>
    <row r="45" spans="1:15" ht="36.75" customHeight="1">
      <c r="A45" s="31"/>
      <c r="B45" s="28" t="s">
        <v>211</v>
      </c>
      <c r="C45" s="239" t="s">
        <v>212</v>
      </c>
      <c r="D45" s="228">
        <f t="shared" si="5"/>
        <v>80000</v>
      </c>
      <c r="E45" s="228">
        <f t="shared" si="6"/>
        <v>80000</v>
      </c>
      <c r="F45" s="228">
        <f>SUM(F46)</f>
        <v>80000</v>
      </c>
      <c r="G45" s="228"/>
      <c r="H45" s="228"/>
      <c r="I45" s="228"/>
      <c r="J45" s="228"/>
      <c r="K45" s="228"/>
      <c r="L45" s="228"/>
      <c r="M45" s="228"/>
      <c r="N45" s="228"/>
      <c r="O45" s="228"/>
    </row>
    <row r="46" spans="1:15" ht="45.75" customHeight="1">
      <c r="A46" s="31"/>
      <c r="B46" s="51" t="s">
        <v>75</v>
      </c>
      <c r="C46" s="54" t="s">
        <v>215</v>
      </c>
      <c r="D46" s="231">
        <f aca="true" t="shared" si="7" ref="D46:D55">SUM(E46,K46)</f>
        <v>80000</v>
      </c>
      <c r="E46" s="231">
        <f aca="true" t="shared" si="8" ref="E46:E55">SUM(F46:J46)</f>
        <v>80000</v>
      </c>
      <c r="F46" s="283">
        <v>80000</v>
      </c>
      <c r="G46" s="229"/>
      <c r="H46" s="229"/>
      <c r="I46" s="229"/>
      <c r="J46" s="229"/>
      <c r="K46" s="229"/>
      <c r="L46" s="229"/>
      <c r="M46" s="229"/>
      <c r="N46" s="229"/>
      <c r="O46" s="229"/>
    </row>
    <row r="47" spans="1:15" ht="77.25" customHeight="1">
      <c r="A47" s="31"/>
      <c r="B47" s="28" t="s">
        <v>214</v>
      </c>
      <c r="C47" s="53" t="s">
        <v>213</v>
      </c>
      <c r="D47" s="228">
        <f>SUM(E47,K47)</f>
        <v>9719237</v>
      </c>
      <c r="E47" s="228">
        <f>SUM(F47:J47)</f>
        <v>9719237</v>
      </c>
      <c r="F47" s="228">
        <f>SUM(F48:F55)</f>
        <v>9719237</v>
      </c>
      <c r="G47" s="228">
        <f>SUM(G49:G74)</f>
        <v>0</v>
      </c>
      <c r="H47" s="228"/>
      <c r="I47" s="228"/>
      <c r="J47" s="228"/>
      <c r="K47" s="228"/>
      <c r="L47" s="228"/>
      <c r="M47" s="228"/>
      <c r="N47" s="228"/>
      <c r="O47" s="228"/>
    </row>
    <row r="48" spans="1:15" ht="11.25">
      <c r="A48" s="30"/>
      <c r="B48" s="29" t="s">
        <v>76</v>
      </c>
      <c r="C48" s="16" t="s">
        <v>77</v>
      </c>
      <c r="D48" s="231">
        <f t="shared" si="7"/>
        <v>8655000</v>
      </c>
      <c r="E48" s="231">
        <f t="shared" si="8"/>
        <v>8655000</v>
      </c>
      <c r="F48" s="284">
        <v>8655000</v>
      </c>
      <c r="G48" s="231"/>
      <c r="H48" s="231"/>
      <c r="I48" s="231"/>
      <c r="J48" s="231"/>
      <c r="K48" s="231"/>
      <c r="L48" s="231"/>
      <c r="M48" s="231"/>
      <c r="N48" s="231"/>
      <c r="O48" s="231"/>
    </row>
    <row r="49" spans="1:15" ht="11.25">
      <c r="A49" s="30"/>
      <c r="B49" s="29" t="s">
        <v>78</v>
      </c>
      <c r="C49" s="16" t="s">
        <v>79</v>
      </c>
      <c r="D49" s="231">
        <f t="shared" si="7"/>
        <v>816</v>
      </c>
      <c r="E49" s="231">
        <f t="shared" si="8"/>
        <v>816</v>
      </c>
      <c r="F49" s="284">
        <v>816</v>
      </c>
      <c r="G49" s="231"/>
      <c r="H49" s="231"/>
      <c r="I49" s="231"/>
      <c r="J49" s="231"/>
      <c r="K49" s="231"/>
      <c r="L49" s="231"/>
      <c r="M49" s="231"/>
      <c r="N49" s="231"/>
      <c r="O49" s="231"/>
    </row>
    <row r="50" spans="1:15" ht="11.25">
      <c r="A50" s="30"/>
      <c r="B50" s="29" t="s">
        <v>80</v>
      </c>
      <c r="C50" s="16" t="s">
        <v>81</v>
      </c>
      <c r="D50" s="231">
        <f t="shared" si="7"/>
        <v>102</v>
      </c>
      <c r="E50" s="231">
        <f t="shared" si="8"/>
        <v>102</v>
      </c>
      <c r="F50" s="284">
        <v>102</v>
      </c>
      <c r="G50" s="231"/>
      <c r="H50" s="231"/>
      <c r="I50" s="231"/>
      <c r="J50" s="231"/>
      <c r="K50" s="231"/>
      <c r="L50" s="231"/>
      <c r="M50" s="231"/>
      <c r="N50" s="231"/>
      <c r="O50" s="231"/>
    </row>
    <row r="51" spans="1:15" ht="22.5" customHeight="1">
      <c r="A51" s="32"/>
      <c r="B51" s="33" t="s">
        <v>82</v>
      </c>
      <c r="C51" s="54" t="s">
        <v>253</v>
      </c>
      <c r="D51" s="231">
        <f t="shared" si="7"/>
        <v>260000</v>
      </c>
      <c r="E51" s="231">
        <f t="shared" si="8"/>
        <v>260000</v>
      </c>
      <c r="F51" s="285">
        <v>260000</v>
      </c>
      <c r="G51" s="232"/>
      <c r="H51" s="232"/>
      <c r="I51" s="232"/>
      <c r="J51" s="232"/>
      <c r="K51" s="232"/>
      <c r="L51" s="232"/>
      <c r="M51" s="232"/>
      <c r="N51" s="232"/>
      <c r="O51" s="232"/>
    </row>
    <row r="52" spans="1:15" ht="12.75" customHeight="1">
      <c r="A52" s="32"/>
      <c r="B52" s="33" t="s">
        <v>86</v>
      </c>
      <c r="C52" s="54" t="s">
        <v>250</v>
      </c>
      <c r="D52" s="231">
        <f t="shared" si="7"/>
        <v>500000</v>
      </c>
      <c r="E52" s="231">
        <f t="shared" si="8"/>
        <v>500000</v>
      </c>
      <c r="F52" s="285">
        <v>500000</v>
      </c>
      <c r="G52" s="232"/>
      <c r="H52" s="232"/>
      <c r="I52" s="232"/>
      <c r="J52" s="232"/>
      <c r="K52" s="232"/>
      <c r="L52" s="232"/>
      <c r="M52" s="232"/>
      <c r="N52" s="232"/>
      <c r="O52" s="232"/>
    </row>
    <row r="53" spans="1:15" ht="22.5">
      <c r="A53" s="30"/>
      <c r="B53" s="29" t="s">
        <v>87</v>
      </c>
      <c r="C53" s="16" t="s">
        <v>88</v>
      </c>
      <c r="D53" s="231">
        <f t="shared" si="7"/>
        <v>40000</v>
      </c>
      <c r="E53" s="231">
        <f t="shared" si="8"/>
        <v>40000</v>
      </c>
      <c r="F53" s="284">
        <v>40000</v>
      </c>
      <c r="G53" s="231"/>
      <c r="H53" s="231"/>
      <c r="I53" s="231"/>
      <c r="J53" s="231"/>
      <c r="K53" s="231"/>
      <c r="L53" s="231"/>
      <c r="M53" s="231"/>
      <c r="N53" s="231"/>
      <c r="O53" s="231"/>
    </row>
    <row r="54" spans="1:15" ht="24" customHeight="1">
      <c r="A54" s="30"/>
      <c r="B54" s="29" t="s">
        <v>59</v>
      </c>
      <c r="C54" s="16" t="s">
        <v>60</v>
      </c>
      <c r="D54" s="231">
        <f t="shared" si="7"/>
        <v>20000</v>
      </c>
      <c r="E54" s="231">
        <f t="shared" si="8"/>
        <v>20000</v>
      </c>
      <c r="F54" s="284">
        <v>20000</v>
      </c>
      <c r="G54" s="231"/>
      <c r="H54" s="231"/>
      <c r="I54" s="231"/>
      <c r="J54" s="231"/>
      <c r="K54" s="231"/>
      <c r="L54" s="231"/>
      <c r="M54" s="231"/>
      <c r="N54" s="231"/>
      <c r="O54" s="231"/>
    </row>
    <row r="55" spans="1:15" ht="33.75">
      <c r="A55" s="30"/>
      <c r="B55" s="29" t="s">
        <v>251</v>
      </c>
      <c r="C55" s="54" t="s">
        <v>252</v>
      </c>
      <c r="D55" s="231">
        <f t="shared" si="7"/>
        <v>243319</v>
      </c>
      <c r="E55" s="231">
        <f t="shared" si="8"/>
        <v>243319</v>
      </c>
      <c r="F55" s="284">
        <v>243319</v>
      </c>
      <c r="G55" s="231"/>
      <c r="H55" s="231"/>
      <c r="I55" s="231"/>
      <c r="J55" s="231"/>
      <c r="K55" s="231"/>
      <c r="L55" s="231"/>
      <c r="M55" s="231"/>
      <c r="N55" s="231"/>
      <c r="O55" s="231"/>
    </row>
    <row r="56" spans="1:15" ht="77.25" customHeight="1">
      <c r="A56" s="30"/>
      <c r="B56" s="28" t="s">
        <v>347</v>
      </c>
      <c r="C56" s="246" t="s">
        <v>348</v>
      </c>
      <c r="D56" s="228">
        <f>SUM(E56,K56)</f>
        <v>5248999</v>
      </c>
      <c r="E56" s="228">
        <f>SUM(F56:J56)</f>
        <v>5248999</v>
      </c>
      <c r="F56" s="228">
        <f>SUM(F57:F63)</f>
        <v>5248999</v>
      </c>
      <c r="G56" s="228">
        <f>SUM(G57:G63)</f>
        <v>0</v>
      </c>
      <c r="H56" s="231"/>
      <c r="I56" s="231"/>
      <c r="J56" s="231"/>
      <c r="K56" s="231"/>
      <c r="L56" s="231"/>
      <c r="M56" s="231"/>
      <c r="N56" s="231"/>
      <c r="O56" s="231"/>
    </row>
    <row r="57" spans="1:15" ht="11.25">
      <c r="A57" s="30"/>
      <c r="B57" s="29" t="s">
        <v>76</v>
      </c>
      <c r="C57" s="16" t="s">
        <v>77</v>
      </c>
      <c r="D57" s="231">
        <f aca="true" t="shared" si="9" ref="D57:D63">SUM(E57,K57)</f>
        <v>3600000</v>
      </c>
      <c r="E57" s="231">
        <f aca="true" t="shared" si="10" ref="E57:E63">SUM(F57:J57)</f>
        <v>3600000</v>
      </c>
      <c r="F57" s="284">
        <v>3600000</v>
      </c>
      <c r="G57" s="231"/>
      <c r="H57" s="231"/>
      <c r="I57" s="231"/>
      <c r="J57" s="231"/>
      <c r="K57" s="231"/>
      <c r="L57" s="231"/>
      <c r="M57" s="231"/>
      <c r="N57" s="231"/>
      <c r="O57" s="231"/>
    </row>
    <row r="58" spans="1:15" ht="11.25">
      <c r="A58" s="30"/>
      <c r="B58" s="29" t="s">
        <v>78</v>
      </c>
      <c r="C58" s="16" t="s">
        <v>79</v>
      </c>
      <c r="D58" s="231">
        <f t="shared" si="9"/>
        <v>43389</v>
      </c>
      <c r="E58" s="231">
        <f t="shared" si="10"/>
        <v>43389</v>
      </c>
      <c r="F58" s="284">
        <v>43389</v>
      </c>
      <c r="G58" s="231"/>
      <c r="H58" s="231"/>
      <c r="I58" s="231"/>
      <c r="J58" s="231"/>
      <c r="K58" s="231"/>
      <c r="L58" s="231"/>
      <c r="M58" s="231"/>
      <c r="N58" s="231"/>
      <c r="O58" s="231"/>
    </row>
    <row r="59" spans="1:15" ht="11.25">
      <c r="A59" s="30"/>
      <c r="B59" s="29" t="s">
        <v>80</v>
      </c>
      <c r="C59" s="16" t="s">
        <v>81</v>
      </c>
      <c r="D59" s="231">
        <f t="shared" si="9"/>
        <v>610</v>
      </c>
      <c r="E59" s="231">
        <f t="shared" si="10"/>
        <v>610</v>
      </c>
      <c r="F59" s="284">
        <v>610</v>
      </c>
      <c r="G59" s="231"/>
      <c r="H59" s="231"/>
      <c r="I59" s="231"/>
      <c r="J59" s="231"/>
      <c r="K59" s="231"/>
      <c r="L59" s="231"/>
      <c r="M59" s="231"/>
      <c r="N59" s="231"/>
      <c r="O59" s="231"/>
    </row>
    <row r="60" spans="1:15" ht="22.5">
      <c r="A60" s="30"/>
      <c r="B60" s="29" t="s">
        <v>82</v>
      </c>
      <c r="C60" s="16" t="s">
        <v>83</v>
      </c>
      <c r="D60" s="231">
        <f t="shared" si="9"/>
        <v>680000</v>
      </c>
      <c r="E60" s="231">
        <f t="shared" si="10"/>
        <v>680000</v>
      </c>
      <c r="F60" s="284">
        <v>680000</v>
      </c>
      <c r="G60" s="231"/>
      <c r="H60" s="231"/>
      <c r="I60" s="231"/>
      <c r="J60" s="231"/>
      <c r="K60" s="231"/>
      <c r="L60" s="231"/>
      <c r="M60" s="231"/>
      <c r="N60" s="231"/>
      <c r="O60" s="231"/>
    </row>
    <row r="61" spans="1:15" ht="22.5">
      <c r="A61" s="30"/>
      <c r="B61" s="29" t="s">
        <v>84</v>
      </c>
      <c r="C61" s="16" t="s">
        <v>85</v>
      </c>
      <c r="D61" s="231">
        <f t="shared" si="9"/>
        <v>200000</v>
      </c>
      <c r="E61" s="231">
        <f t="shared" si="10"/>
        <v>200000</v>
      </c>
      <c r="F61" s="284">
        <v>200000</v>
      </c>
      <c r="G61" s="231"/>
      <c r="H61" s="231"/>
      <c r="I61" s="231"/>
      <c r="J61" s="231"/>
      <c r="K61" s="231"/>
      <c r="L61" s="231"/>
      <c r="M61" s="231"/>
      <c r="N61" s="231"/>
      <c r="O61" s="231"/>
    </row>
    <row r="62" spans="1:15" ht="22.5">
      <c r="A62" s="30"/>
      <c r="B62" s="29" t="s">
        <v>87</v>
      </c>
      <c r="C62" s="16" t="s">
        <v>88</v>
      </c>
      <c r="D62" s="231">
        <f t="shared" si="9"/>
        <v>700000</v>
      </c>
      <c r="E62" s="231">
        <f t="shared" si="10"/>
        <v>700000</v>
      </c>
      <c r="F62" s="284">
        <v>700000</v>
      </c>
      <c r="G62" s="231"/>
      <c r="H62" s="231"/>
      <c r="I62" s="231"/>
      <c r="J62" s="231"/>
      <c r="K62" s="231"/>
      <c r="L62" s="231"/>
      <c r="M62" s="231"/>
      <c r="N62" s="231"/>
      <c r="O62" s="231"/>
    </row>
    <row r="63" spans="1:15" ht="24.75" customHeight="1">
      <c r="A63" s="30"/>
      <c r="B63" s="29" t="s">
        <v>59</v>
      </c>
      <c r="C63" s="16" t="s">
        <v>60</v>
      </c>
      <c r="D63" s="231">
        <f t="shared" si="9"/>
        <v>25000</v>
      </c>
      <c r="E63" s="231">
        <f t="shared" si="10"/>
        <v>25000</v>
      </c>
      <c r="F63" s="284">
        <v>25000</v>
      </c>
      <c r="G63" s="231"/>
      <c r="H63" s="231"/>
      <c r="I63" s="231"/>
      <c r="J63" s="231"/>
      <c r="K63" s="231"/>
      <c r="L63" s="231"/>
      <c r="M63" s="231"/>
      <c r="N63" s="231"/>
      <c r="O63" s="231"/>
    </row>
    <row r="64" spans="1:15" ht="55.5" customHeight="1">
      <c r="A64" s="30"/>
      <c r="B64" s="50" t="s">
        <v>223</v>
      </c>
      <c r="C64" s="53" t="s">
        <v>90</v>
      </c>
      <c r="D64" s="228">
        <f aca="true" t="shared" si="11" ref="D64:D78">SUM(E64,K64)</f>
        <v>550000</v>
      </c>
      <c r="E64" s="228">
        <f aca="true" t="shared" si="12" ref="E64:E70">SUM(F64:J64)</f>
        <v>550000</v>
      </c>
      <c r="F64" s="228">
        <f aca="true" t="shared" si="13" ref="F64:K64">SUM(F65:F66)</f>
        <v>550000</v>
      </c>
      <c r="G64" s="228">
        <f t="shared" si="13"/>
        <v>0</v>
      </c>
      <c r="H64" s="228">
        <f t="shared" si="13"/>
        <v>0</v>
      </c>
      <c r="I64" s="228">
        <f t="shared" si="13"/>
        <v>0</v>
      </c>
      <c r="J64" s="228">
        <f t="shared" si="13"/>
        <v>0</v>
      </c>
      <c r="K64" s="228">
        <f t="shared" si="13"/>
        <v>0</v>
      </c>
      <c r="L64" s="231"/>
      <c r="M64" s="231"/>
      <c r="N64" s="231"/>
      <c r="O64" s="231"/>
    </row>
    <row r="65" spans="1:15" ht="11.25">
      <c r="A65" s="30"/>
      <c r="B65" s="29" t="s">
        <v>91</v>
      </c>
      <c r="C65" s="54" t="s">
        <v>219</v>
      </c>
      <c r="D65" s="231">
        <f t="shared" si="11"/>
        <v>500000</v>
      </c>
      <c r="E65" s="231">
        <f t="shared" si="12"/>
        <v>500000</v>
      </c>
      <c r="F65" s="284">
        <v>500000</v>
      </c>
      <c r="G65" s="231"/>
      <c r="H65" s="231"/>
      <c r="I65" s="231"/>
      <c r="J65" s="231"/>
      <c r="K65" s="231"/>
      <c r="L65" s="231"/>
      <c r="M65" s="231"/>
      <c r="N65" s="231"/>
      <c r="O65" s="231"/>
    </row>
    <row r="66" spans="1:15" ht="45">
      <c r="A66" s="30"/>
      <c r="B66" s="29" t="s">
        <v>92</v>
      </c>
      <c r="C66" s="234" t="s">
        <v>203</v>
      </c>
      <c r="D66" s="231">
        <f t="shared" si="11"/>
        <v>50000</v>
      </c>
      <c r="E66" s="231">
        <f t="shared" si="12"/>
        <v>50000</v>
      </c>
      <c r="F66" s="284">
        <v>50000</v>
      </c>
      <c r="G66" s="231"/>
      <c r="H66" s="231"/>
      <c r="I66" s="231"/>
      <c r="J66" s="231"/>
      <c r="K66" s="231"/>
      <c r="L66" s="231"/>
      <c r="M66" s="231"/>
      <c r="N66" s="231"/>
      <c r="O66" s="231"/>
    </row>
    <row r="67" spans="1:15" ht="31.5">
      <c r="A67" s="30"/>
      <c r="B67" s="50" t="s">
        <v>224</v>
      </c>
      <c r="C67" s="53" t="s">
        <v>220</v>
      </c>
      <c r="D67" s="228">
        <f t="shared" si="11"/>
        <v>19463878</v>
      </c>
      <c r="E67" s="228">
        <f t="shared" si="12"/>
        <v>19463878</v>
      </c>
      <c r="F67" s="228">
        <f aca="true" t="shared" si="14" ref="F67:K67">SUM(F68:F69)</f>
        <v>19463878</v>
      </c>
      <c r="G67" s="228">
        <f t="shared" si="14"/>
        <v>0</v>
      </c>
      <c r="H67" s="228">
        <f t="shared" si="14"/>
        <v>0</v>
      </c>
      <c r="I67" s="228">
        <f t="shared" si="14"/>
        <v>0</v>
      </c>
      <c r="J67" s="228">
        <f t="shared" si="14"/>
        <v>0</v>
      </c>
      <c r="K67" s="228">
        <f t="shared" si="14"/>
        <v>0</v>
      </c>
      <c r="L67" s="231"/>
      <c r="M67" s="231"/>
      <c r="N67" s="231"/>
      <c r="O67" s="231"/>
    </row>
    <row r="68" spans="1:15" ht="22.5">
      <c r="A68" s="30"/>
      <c r="B68" s="29" t="s">
        <v>93</v>
      </c>
      <c r="C68" s="54" t="s">
        <v>221</v>
      </c>
      <c r="D68" s="231">
        <f t="shared" si="11"/>
        <v>18463878</v>
      </c>
      <c r="E68" s="231">
        <f t="shared" si="12"/>
        <v>18463878</v>
      </c>
      <c r="F68" s="284">
        <v>18463878</v>
      </c>
      <c r="G68" s="231"/>
      <c r="H68" s="231"/>
      <c r="I68" s="231"/>
      <c r="J68" s="231"/>
      <c r="K68" s="231"/>
      <c r="L68" s="231"/>
      <c r="M68" s="231"/>
      <c r="N68" s="231"/>
      <c r="O68" s="231"/>
    </row>
    <row r="69" spans="1:15" ht="22.5">
      <c r="A69" s="30"/>
      <c r="B69" s="29" t="s">
        <v>110</v>
      </c>
      <c r="C69" s="54" t="s">
        <v>222</v>
      </c>
      <c r="D69" s="231">
        <f t="shared" si="11"/>
        <v>1000000</v>
      </c>
      <c r="E69" s="231">
        <f t="shared" si="12"/>
        <v>1000000</v>
      </c>
      <c r="F69" s="284">
        <v>1000000</v>
      </c>
      <c r="G69" s="231"/>
      <c r="H69" s="231"/>
      <c r="I69" s="231"/>
      <c r="J69" s="231"/>
      <c r="K69" s="231"/>
      <c r="L69" s="231"/>
      <c r="M69" s="231"/>
      <c r="N69" s="231"/>
      <c r="O69" s="231"/>
    </row>
    <row r="70" spans="1:15" ht="11.25">
      <c r="A70" s="31">
        <v>758</v>
      </c>
      <c r="B70" s="28"/>
      <c r="C70" s="14" t="s">
        <v>94</v>
      </c>
      <c r="D70" s="228">
        <f t="shared" si="11"/>
        <v>15362871</v>
      </c>
      <c r="E70" s="228">
        <f t="shared" si="12"/>
        <v>15362871</v>
      </c>
      <c r="F70" s="228">
        <f>SUM(F71,F73,F75)</f>
        <v>15362871</v>
      </c>
      <c r="G70" s="228">
        <f>SUM(G72:G74)</f>
        <v>0</v>
      </c>
      <c r="H70" s="228">
        <f>SUM(H72:H74)</f>
        <v>0</v>
      </c>
      <c r="I70" s="228">
        <f>SUM(I72:I74)</f>
        <v>0</v>
      </c>
      <c r="J70" s="228">
        <f>SUM(J72:J74)</f>
        <v>0</v>
      </c>
      <c r="K70" s="228">
        <f>SUM(K72:K74)</f>
        <v>0</v>
      </c>
      <c r="L70" s="228"/>
      <c r="M70" s="228"/>
      <c r="N70" s="228"/>
      <c r="O70" s="228"/>
    </row>
    <row r="71" spans="1:15" ht="33.75" customHeight="1">
      <c r="A71" s="31"/>
      <c r="B71" s="28" t="s">
        <v>225</v>
      </c>
      <c r="C71" s="53" t="s">
        <v>227</v>
      </c>
      <c r="D71" s="231">
        <f t="shared" si="11"/>
        <v>15026380</v>
      </c>
      <c r="E71" s="231">
        <f aca="true" t="shared" si="15" ref="E71:E98">SUM(F71:J71)</f>
        <v>15026380</v>
      </c>
      <c r="F71" s="228">
        <f>SUM(F72)</f>
        <v>15026380</v>
      </c>
      <c r="G71" s="228"/>
      <c r="H71" s="228"/>
      <c r="I71" s="228"/>
      <c r="J71" s="228"/>
      <c r="K71" s="228"/>
      <c r="L71" s="228"/>
      <c r="M71" s="228"/>
      <c r="N71" s="228"/>
      <c r="O71" s="228"/>
    </row>
    <row r="72" spans="1:15" ht="22.5">
      <c r="A72" s="30"/>
      <c r="B72" s="29" t="s">
        <v>95</v>
      </c>
      <c r="C72" s="16" t="s">
        <v>96</v>
      </c>
      <c r="D72" s="231">
        <f t="shared" si="11"/>
        <v>15026380</v>
      </c>
      <c r="E72" s="231">
        <f t="shared" si="15"/>
        <v>15026380</v>
      </c>
      <c r="F72" s="284">
        <v>15026380</v>
      </c>
      <c r="G72" s="231"/>
      <c r="H72" s="231"/>
      <c r="I72" s="231"/>
      <c r="J72" s="231"/>
      <c r="K72" s="231"/>
      <c r="L72" s="231"/>
      <c r="M72" s="231"/>
      <c r="N72" s="231"/>
      <c r="O72" s="231"/>
    </row>
    <row r="73" spans="1:15" ht="21">
      <c r="A73" s="30"/>
      <c r="B73" s="50" t="s">
        <v>226</v>
      </c>
      <c r="C73" s="240" t="s">
        <v>97</v>
      </c>
      <c r="D73" s="230">
        <f t="shared" si="11"/>
        <v>200000</v>
      </c>
      <c r="E73" s="230">
        <f>SUM(F73:J73)</f>
        <v>200000</v>
      </c>
      <c r="F73" s="228">
        <f>SUM(F74)</f>
        <v>200000</v>
      </c>
      <c r="G73" s="231"/>
      <c r="H73" s="231"/>
      <c r="I73" s="231"/>
      <c r="J73" s="231"/>
      <c r="K73" s="231"/>
      <c r="L73" s="231"/>
      <c r="M73" s="231"/>
      <c r="N73" s="231"/>
      <c r="O73" s="231"/>
    </row>
    <row r="74" spans="1:15" ht="11.25" customHeight="1">
      <c r="A74" s="30"/>
      <c r="B74" s="29" t="s">
        <v>98</v>
      </c>
      <c r="C74" s="16" t="s">
        <v>99</v>
      </c>
      <c r="D74" s="231">
        <f t="shared" si="11"/>
        <v>200000</v>
      </c>
      <c r="E74" s="231">
        <f t="shared" si="15"/>
        <v>200000</v>
      </c>
      <c r="F74" s="284">
        <v>200000</v>
      </c>
      <c r="G74" s="231"/>
      <c r="H74" s="231"/>
      <c r="I74" s="231"/>
      <c r="J74" s="231"/>
      <c r="K74" s="231"/>
      <c r="L74" s="231"/>
      <c r="M74" s="231"/>
      <c r="N74" s="231"/>
      <c r="O74" s="231"/>
    </row>
    <row r="75" spans="1:15" ht="24.75" customHeight="1">
      <c r="A75" s="30"/>
      <c r="B75" s="50" t="s">
        <v>229</v>
      </c>
      <c r="C75" s="240" t="s">
        <v>228</v>
      </c>
      <c r="D75" s="230">
        <f t="shared" si="11"/>
        <v>136491</v>
      </c>
      <c r="E75" s="230">
        <f>SUM(F75:J75)</f>
        <v>136491</v>
      </c>
      <c r="F75" s="228">
        <f>SUM(F76)</f>
        <v>136491</v>
      </c>
      <c r="G75" s="231"/>
      <c r="H75" s="231"/>
      <c r="I75" s="231"/>
      <c r="J75" s="231"/>
      <c r="K75" s="231"/>
      <c r="L75" s="231"/>
      <c r="M75" s="231"/>
      <c r="N75" s="231"/>
      <c r="O75" s="231"/>
    </row>
    <row r="76" spans="1:15" ht="22.5">
      <c r="A76" s="30"/>
      <c r="B76" s="29" t="s">
        <v>95</v>
      </c>
      <c r="C76" s="16" t="s">
        <v>96</v>
      </c>
      <c r="D76" s="231">
        <f t="shared" si="11"/>
        <v>136491</v>
      </c>
      <c r="E76" s="231">
        <f>SUM(F76:J76)</f>
        <v>136491</v>
      </c>
      <c r="F76" s="284">
        <v>136491</v>
      </c>
      <c r="G76" s="231"/>
      <c r="H76" s="231"/>
      <c r="I76" s="231"/>
      <c r="J76" s="231"/>
      <c r="K76" s="231"/>
      <c r="L76" s="231"/>
      <c r="M76" s="231"/>
      <c r="N76" s="231"/>
      <c r="O76" s="231"/>
    </row>
    <row r="77" spans="1:15" ht="11.25">
      <c r="A77" s="31">
        <v>801</v>
      </c>
      <c r="B77" s="28"/>
      <c r="C77" s="14" t="s">
        <v>100</v>
      </c>
      <c r="D77" s="249">
        <f t="shared" si="11"/>
        <v>1890058.1</v>
      </c>
      <c r="E77" s="249">
        <f>SUM(F77:J77)</f>
        <v>1890058.1</v>
      </c>
      <c r="F77" s="249">
        <f aca="true" t="shared" si="16" ref="F77:O77">SUM(F78,F80,F84,F86)</f>
        <v>1615505</v>
      </c>
      <c r="G77" s="249">
        <f t="shared" si="16"/>
        <v>0</v>
      </c>
      <c r="H77" s="249">
        <f t="shared" si="16"/>
        <v>0</v>
      </c>
      <c r="I77" s="249">
        <f t="shared" si="16"/>
        <v>0</v>
      </c>
      <c r="J77" s="249">
        <f t="shared" si="16"/>
        <v>274553.1</v>
      </c>
      <c r="K77" s="249">
        <f t="shared" si="16"/>
        <v>0</v>
      </c>
      <c r="L77" s="249">
        <f t="shared" si="16"/>
        <v>0</v>
      </c>
      <c r="M77" s="249">
        <f t="shared" si="16"/>
        <v>0</v>
      </c>
      <c r="N77" s="259">
        <f t="shared" si="16"/>
        <v>0</v>
      </c>
      <c r="O77" s="249">
        <f t="shared" si="16"/>
        <v>0</v>
      </c>
    </row>
    <row r="78" spans="1:15" ht="11.25">
      <c r="A78" s="31"/>
      <c r="B78" s="28" t="s">
        <v>230</v>
      </c>
      <c r="C78" s="14" t="s">
        <v>142</v>
      </c>
      <c r="D78" s="228">
        <f t="shared" si="11"/>
        <v>20700</v>
      </c>
      <c r="E78" s="228">
        <f t="shared" si="15"/>
        <v>20700</v>
      </c>
      <c r="F78" s="228">
        <f>SUM(F79)</f>
        <v>20700</v>
      </c>
      <c r="G78" s="228"/>
      <c r="H78" s="228"/>
      <c r="I78" s="228"/>
      <c r="J78" s="228"/>
      <c r="K78" s="228"/>
      <c r="L78" s="228"/>
      <c r="M78" s="228"/>
      <c r="N78" s="228"/>
      <c r="O78" s="228"/>
    </row>
    <row r="79" spans="1:15" ht="11.25">
      <c r="A79" s="31"/>
      <c r="B79" s="29" t="s">
        <v>54</v>
      </c>
      <c r="C79" s="16" t="s">
        <v>55</v>
      </c>
      <c r="D79" s="229">
        <f aca="true" t="shared" si="17" ref="D79:D86">SUM(E79,K79)</f>
        <v>20700</v>
      </c>
      <c r="E79" s="229">
        <f t="shared" si="15"/>
        <v>20700</v>
      </c>
      <c r="F79" s="283">
        <v>20700</v>
      </c>
      <c r="G79" s="228"/>
      <c r="H79" s="228"/>
      <c r="I79" s="228"/>
      <c r="J79" s="228"/>
      <c r="K79" s="228"/>
      <c r="L79" s="228"/>
      <c r="M79" s="228"/>
      <c r="N79" s="228"/>
      <c r="O79" s="228"/>
    </row>
    <row r="80" spans="1:15" ht="11.25">
      <c r="A80" s="31"/>
      <c r="B80" s="28" t="s">
        <v>231</v>
      </c>
      <c r="C80" s="14" t="s">
        <v>232</v>
      </c>
      <c r="D80" s="228">
        <f t="shared" si="17"/>
        <v>855859</v>
      </c>
      <c r="E80" s="228">
        <f t="shared" si="15"/>
        <v>855859</v>
      </c>
      <c r="F80" s="228">
        <f>SUM(F81:F83)</f>
        <v>855859</v>
      </c>
      <c r="G80" s="228"/>
      <c r="H80" s="228"/>
      <c r="I80" s="228"/>
      <c r="J80" s="228"/>
      <c r="K80" s="228"/>
      <c r="L80" s="228"/>
      <c r="M80" s="228"/>
      <c r="N80" s="228"/>
      <c r="O80" s="228"/>
    </row>
    <row r="81" spans="1:15" ht="81" customHeight="1">
      <c r="A81" s="31"/>
      <c r="B81" s="51" t="s">
        <v>64</v>
      </c>
      <c r="C81" s="234" t="s">
        <v>204</v>
      </c>
      <c r="D81" s="229">
        <f t="shared" si="17"/>
        <v>8000</v>
      </c>
      <c r="E81" s="229">
        <f t="shared" si="15"/>
        <v>8000</v>
      </c>
      <c r="F81" s="283">
        <v>8000</v>
      </c>
      <c r="G81" s="228"/>
      <c r="H81" s="228"/>
      <c r="I81" s="228"/>
      <c r="J81" s="228"/>
      <c r="K81" s="228"/>
      <c r="L81" s="228"/>
      <c r="M81" s="228"/>
      <c r="N81" s="228"/>
      <c r="O81" s="228"/>
    </row>
    <row r="82" spans="1:15" ht="11.25">
      <c r="A82" s="31"/>
      <c r="B82" s="29" t="s">
        <v>54</v>
      </c>
      <c r="C82" s="16" t="s">
        <v>55</v>
      </c>
      <c r="D82" s="229">
        <f t="shared" si="17"/>
        <v>846659</v>
      </c>
      <c r="E82" s="229">
        <f t="shared" si="15"/>
        <v>846659</v>
      </c>
      <c r="F82" s="283">
        <v>846659</v>
      </c>
      <c r="G82" s="228"/>
      <c r="H82" s="228"/>
      <c r="I82" s="228"/>
      <c r="J82" s="228"/>
      <c r="K82" s="228"/>
      <c r="L82" s="228"/>
      <c r="M82" s="228"/>
      <c r="N82" s="228"/>
      <c r="O82" s="228"/>
    </row>
    <row r="83" spans="1:15" ht="11.25">
      <c r="A83" s="31"/>
      <c r="B83" s="29" t="s">
        <v>98</v>
      </c>
      <c r="C83" s="16" t="s">
        <v>99</v>
      </c>
      <c r="D83" s="229">
        <f t="shared" si="17"/>
        <v>1200</v>
      </c>
      <c r="E83" s="229">
        <f t="shared" si="15"/>
        <v>1200</v>
      </c>
      <c r="F83" s="283">
        <v>1200</v>
      </c>
      <c r="G83" s="228"/>
      <c r="H83" s="228"/>
      <c r="I83" s="228"/>
      <c r="J83" s="228"/>
      <c r="K83" s="228"/>
      <c r="L83" s="228"/>
      <c r="M83" s="228"/>
      <c r="N83" s="228"/>
      <c r="O83" s="228"/>
    </row>
    <row r="84" spans="1:15" ht="22.5">
      <c r="A84" s="31"/>
      <c r="B84" s="28" t="s">
        <v>233</v>
      </c>
      <c r="C84" s="14" t="s">
        <v>372</v>
      </c>
      <c r="D84" s="228">
        <f t="shared" si="17"/>
        <v>690896</v>
      </c>
      <c r="E84" s="228">
        <f t="shared" si="15"/>
        <v>690896</v>
      </c>
      <c r="F84" s="228">
        <f>SUM(F85)</f>
        <v>690896</v>
      </c>
      <c r="G84" s="228"/>
      <c r="H84" s="228"/>
      <c r="I84" s="228"/>
      <c r="J84" s="228"/>
      <c r="K84" s="228"/>
      <c r="L84" s="228"/>
      <c r="M84" s="228"/>
      <c r="N84" s="228"/>
      <c r="O84" s="228"/>
    </row>
    <row r="85" spans="1:15" ht="11.25">
      <c r="A85" s="31"/>
      <c r="B85" s="29" t="s">
        <v>54</v>
      </c>
      <c r="C85" s="16" t="s">
        <v>55</v>
      </c>
      <c r="D85" s="229">
        <f t="shared" si="17"/>
        <v>690896</v>
      </c>
      <c r="E85" s="229">
        <f t="shared" si="15"/>
        <v>690896</v>
      </c>
      <c r="F85" s="283">
        <v>690896</v>
      </c>
      <c r="G85" s="228"/>
      <c r="H85" s="228"/>
      <c r="I85" s="228"/>
      <c r="J85" s="228"/>
      <c r="K85" s="228"/>
      <c r="L85" s="228"/>
      <c r="M85" s="228"/>
      <c r="N85" s="228"/>
      <c r="O85" s="228"/>
    </row>
    <row r="86" spans="1:15" ht="11.25">
      <c r="A86" s="31"/>
      <c r="B86" s="28" t="s">
        <v>346</v>
      </c>
      <c r="C86" s="14" t="s">
        <v>53</v>
      </c>
      <c r="D86" s="249">
        <f t="shared" si="17"/>
        <v>322603.1</v>
      </c>
      <c r="E86" s="249">
        <f t="shared" si="15"/>
        <v>322603.1</v>
      </c>
      <c r="F86" s="249">
        <f aca="true" t="shared" si="18" ref="F86:O86">SUM(F87:F89)</f>
        <v>48050</v>
      </c>
      <c r="G86" s="249">
        <f t="shared" si="18"/>
        <v>0</v>
      </c>
      <c r="H86" s="249">
        <f t="shared" si="18"/>
        <v>0</v>
      </c>
      <c r="I86" s="249">
        <f t="shared" si="18"/>
        <v>0</v>
      </c>
      <c r="J86" s="249">
        <f t="shared" si="18"/>
        <v>274553.1</v>
      </c>
      <c r="K86" s="228">
        <f t="shared" si="18"/>
        <v>0</v>
      </c>
      <c r="L86" s="228">
        <f t="shared" si="18"/>
        <v>0</v>
      </c>
      <c r="M86" s="228">
        <f t="shared" si="18"/>
        <v>0</v>
      </c>
      <c r="N86" s="228">
        <f t="shared" si="18"/>
        <v>0</v>
      </c>
      <c r="O86" s="228">
        <f t="shared" si="18"/>
        <v>0</v>
      </c>
    </row>
    <row r="87" spans="1:15" ht="80.25" customHeight="1">
      <c r="A87" s="30"/>
      <c r="B87" s="51" t="s">
        <v>64</v>
      </c>
      <c r="C87" s="234" t="s">
        <v>204</v>
      </c>
      <c r="D87" s="250">
        <f aca="true" t="shared" si="19" ref="D87:D94">SUM(E87,K87)</f>
        <v>47750</v>
      </c>
      <c r="E87" s="250">
        <f t="shared" si="15"/>
        <v>47750</v>
      </c>
      <c r="F87" s="286">
        <v>47750</v>
      </c>
      <c r="G87" s="250"/>
      <c r="H87" s="250"/>
      <c r="I87" s="250"/>
      <c r="J87" s="250"/>
      <c r="K87" s="231"/>
      <c r="L87" s="231"/>
      <c r="M87" s="231"/>
      <c r="N87" s="231"/>
      <c r="O87" s="231"/>
    </row>
    <row r="88" spans="1:15" ht="11.25">
      <c r="A88" s="30"/>
      <c r="B88" s="51" t="s">
        <v>70</v>
      </c>
      <c r="C88" s="235" t="s">
        <v>208</v>
      </c>
      <c r="D88" s="251">
        <f>SUM(E88,K88)</f>
        <v>300</v>
      </c>
      <c r="E88" s="251">
        <f>SUM(F88:J88)</f>
        <v>300</v>
      </c>
      <c r="F88" s="288">
        <v>300</v>
      </c>
      <c r="G88" s="251"/>
      <c r="H88" s="251"/>
      <c r="I88" s="251"/>
      <c r="J88" s="251" t="s">
        <v>194</v>
      </c>
      <c r="K88" s="229">
        <f>SUM(L88:O88)</f>
        <v>0</v>
      </c>
      <c r="L88" s="231"/>
      <c r="M88" s="231"/>
      <c r="N88" s="231"/>
      <c r="O88" s="231"/>
    </row>
    <row r="89" spans="1:15" ht="33.75">
      <c r="A89" s="30"/>
      <c r="B89" s="51" t="s">
        <v>384</v>
      </c>
      <c r="C89" s="408" t="s">
        <v>383</v>
      </c>
      <c r="D89" s="251">
        <f t="shared" si="19"/>
        <v>274553.1</v>
      </c>
      <c r="E89" s="251">
        <f>SUM(F89:J89)</f>
        <v>274553.1</v>
      </c>
      <c r="F89" s="251"/>
      <c r="G89" s="251"/>
      <c r="H89" s="251"/>
      <c r="I89" s="251"/>
      <c r="J89" s="251">
        <v>274553.1</v>
      </c>
      <c r="K89" s="229" t="s">
        <v>194</v>
      </c>
      <c r="L89" s="229"/>
      <c r="M89" s="229"/>
      <c r="N89" s="229" t="s">
        <v>194</v>
      </c>
      <c r="O89" s="229" t="s">
        <v>194</v>
      </c>
    </row>
    <row r="90" spans="1:15" ht="11.25">
      <c r="A90" s="31">
        <v>851</v>
      </c>
      <c r="B90" s="28"/>
      <c r="C90" s="14" t="s">
        <v>101</v>
      </c>
      <c r="D90" s="228">
        <f t="shared" si="19"/>
        <v>674000</v>
      </c>
      <c r="E90" s="228">
        <f aca="true" t="shared" si="20" ref="E90:E96">SUM(F90:J90)</f>
        <v>674000</v>
      </c>
      <c r="F90" s="228">
        <f>SUM(F91)</f>
        <v>674000</v>
      </c>
      <c r="G90" s="228">
        <f>SUM(G92)</f>
        <v>0</v>
      </c>
      <c r="H90" s="228">
        <f>SUM(H92)</f>
        <v>0</v>
      </c>
      <c r="I90" s="228">
        <f>SUM(I92)</f>
        <v>0</v>
      </c>
      <c r="J90" s="228">
        <f>SUM(J92)</f>
        <v>0</v>
      </c>
      <c r="K90" s="228">
        <f>SUM(K92)</f>
        <v>0</v>
      </c>
      <c r="L90" s="228">
        <f>SUM(M92)</f>
        <v>0</v>
      </c>
      <c r="M90" s="228">
        <f>SUM(O92)</f>
        <v>0</v>
      </c>
      <c r="N90" s="228"/>
      <c r="O90" s="228">
        <f>SUM(P92)</f>
        <v>0</v>
      </c>
    </row>
    <row r="91" spans="1:15" ht="12.75" customHeight="1">
      <c r="A91" s="31"/>
      <c r="B91" s="28" t="s">
        <v>247</v>
      </c>
      <c r="C91" s="240" t="s">
        <v>102</v>
      </c>
      <c r="D91" s="228">
        <f t="shared" si="19"/>
        <v>674000</v>
      </c>
      <c r="E91" s="228">
        <f t="shared" si="20"/>
        <v>674000</v>
      </c>
      <c r="F91" s="228">
        <f>SUM(F92:F92)</f>
        <v>674000</v>
      </c>
      <c r="G91" s="228"/>
      <c r="H91" s="228"/>
      <c r="I91" s="228"/>
      <c r="J91" s="228"/>
      <c r="K91" s="228"/>
      <c r="L91" s="228"/>
      <c r="M91" s="228"/>
      <c r="N91" s="228"/>
      <c r="O91" s="228"/>
    </row>
    <row r="92" spans="1:15" ht="24.75" customHeight="1">
      <c r="A92" s="30"/>
      <c r="B92" s="29" t="s">
        <v>103</v>
      </c>
      <c r="C92" s="16" t="s">
        <v>104</v>
      </c>
      <c r="D92" s="231">
        <f t="shared" si="19"/>
        <v>674000</v>
      </c>
      <c r="E92" s="229">
        <f t="shared" si="20"/>
        <v>674000</v>
      </c>
      <c r="F92" s="283">
        <v>674000</v>
      </c>
      <c r="G92" s="231"/>
      <c r="H92" s="231"/>
      <c r="I92" s="231"/>
      <c r="J92" s="231"/>
      <c r="K92" s="231"/>
      <c r="L92" s="231"/>
      <c r="M92" s="231"/>
      <c r="N92" s="231"/>
      <c r="O92" s="231"/>
    </row>
    <row r="93" spans="1:15" ht="11.25">
      <c r="A93" s="31">
        <v>852</v>
      </c>
      <c r="B93" s="28"/>
      <c r="C93" s="14" t="s">
        <v>105</v>
      </c>
      <c r="D93" s="228">
        <f t="shared" si="19"/>
        <v>7096093</v>
      </c>
      <c r="E93" s="228">
        <f t="shared" si="20"/>
        <v>7096093</v>
      </c>
      <c r="F93" s="228">
        <f>SUM(F94,F96,F100,F103,F106,F109,F114)</f>
        <v>1202597</v>
      </c>
      <c r="G93" s="228">
        <f>SUM(G94,G96,G100,G106,G114)</f>
        <v>5893496</v>
      </c>
      <c r="H93" s="228">
        <f>SUM(H97:H99)</f>
        <v>0</v>
      </c>
      <c r="I93" s="228">
        <f>SUM(I97:I99)</f>
        <v>0</v>
      </c>
      <c r="J93" s="228">
        <f>SUM(J97:J99)</f>
        <v>0</v>
      </c>
      <c r="K93" s="228">
        <f>SUM(K97:K99)</f>
        <v>0</v>
      </c>
      <c r="L93" s="228"/>
      <c r="M93" s="228"/>
      <c r="N93" s="228"/>
      <c r="O93" s="228"/>
    </row>
    <row r="94" spans="1:15" ht="11.25">
      <c r="A94" s="31"/>
      <c r="B94" s="28" t="s">
        <v>234</v>
      </c>
      <c r="C94" s="14" t="s">
        <v>302</v>
      </c>
      <c r="D94" s="228">
        <f t="shared" si="19"/>
        <v>252000</v>
      </c>
      <c r="E94" s="228">
        <f t="shared" si="20"/>
        <v>252000</v>
      </c>
      <c r="F94" s="228">
        <f>SUM(F95)</f>
        <v>0</v>
      </c>
      <c r="G94" s="228">
        <f>SUM(G95)</f>
        <v>252000</v>
      </c>
      <c r="H94" s="228"/>
      <c r="I94" s="228"/>
      <c r="J94" s="228"/>
      <c r="K94" s="228"/>
      <c r="L94" s="228"/>
      <c r="M94" s="228"/>
      <c r="N94" s="228"/>
      <c r="O94" s="228"/>
    </row>
    <row r="95" spans="1:15" ht="69" customHeight="1">
      <c r="A95" s="31"/>
      <c r="B95" s="29" t="s">
        <v>68</v>
      </c>
      <c r="C95" s="16" t="s">
        <v>333</v>
      </c>
      <c r="D95" s="231">
        <f aca="true" t="shared" si="21" ref="D95:D109">SUM(E95,K95)</f>
        <v>252000</v>
      </c>
      <c r="E95" s="229">
        <f t="shared" si="20"/>
        <v>252000</v>
      </c>
      <c r="F95" s="228"/>
      <c r="G95" s="283">
        <v>252000</v>
      </c>
      <c r="H95" s="228"/>
      <c r="I95" s="228"/>
      <c r="J95" s="228"/>
      <c r="K95" s="228"/>
      <c r="L95" s="228"/>
      <c r="M95" s="228"/>
      <c r="N95" s="228"/>
      <c r="O95" s="228"/>
    </row>
    <row r="96" spans="1:15" ht="69.75" customHeight="1">
      <c r="A96" s="31"/>
      <c r="B96" s="28" t="s">
        <v>235</v>
      </c>
      <c r="C96" s="48" t="s">
        <v>111</v>
      </c>
      <c r="D96" s="228">
        <f t="shared" si="21"/>
        <v>5598640</v>
      </c>
      <c r="E96" s="228">
        <f t="shared" si="20"/>
        <v>5598640</v>
      </c>
      <c r="F96" s="228">
        <f>SUM(F97:F99)</f>
        <v>76000</v>
      </c>
      <c r="G96" s="228">
        <f>SUM(G97:G99)</f>
        <v>5522640</v>
      </c>
      <c r="H96" s="228"/>
      <c r="I96" s="228"/>
      <c r="J96" s="228"/>
      <c r="K96" s="228"/>
      <c r="L96" s="228"/>
      <c r="M96" s="228"/>
      <c r="N96" s="228"/>
      <c r="O96" s="228"/>
    </row>
    <row r="97" spans="1:15" ht="15" customHeight="1">
      <c r="A97" s="30"/>
      <c r="B97" s="29" t="s">
        <v>70</v>
      </c>
      <c r="C97" s="16" t="s">
        <v>71</v>
      </c>
      <c r="D97" s="231">
        <f t="shared" si="21"/>
        <v>16000</v>
      </c>
      <c r="E97" s="231">
        <f t="shared" si="15"/>
        <v>16000</v>
      </c>
      <c r="F97" s="284">
        <v>16000</v>
      </c>
      <c r="G97" s="231" t="s">
        <v>194</v>
      </c>
      <c r="H97" s="231"/>
      <c r="I97" s="231"/>
      <c r="J97" s="231"/>
      <c r="K97" s="231"/>
      <c r="L97" s="231"/>
      <c r="M97" s="231"/>
      <c r="N97" s="231"/>
      <c r="O97" s="231"/>
    </row>
    <row r="98" spans="1:15" ht="67.5">
      <c r="A98" s="30"/>
      <c r="B98" s="29" t="s">
        <v>69</v>
      </c>
      <c r="C98" s="54" t="s">
        <v>353</v>
      </c>
      <c r="D98" s="231">
        <f t="shared" si="21"/>
        <v>60000</v>
      </c>
      <c r="E98" s="231">
        <f t="shared" si="15"/>
        <v>60000</v>
      </c>
      <c r="F98" s="284">
        <v>60000</v>
      </c>
      <c r="G98" s="231"/>
      <c r="H98" s="231"/>
      <c r="I98" s="231"/>
      <c r="J98" s="231"/>
      <c r="K98" s="231"/>
      <c r="L98" s="231"/>
      <c r="M98" s="231"/>
      <c r="N98" s="231"/>
      <c r="O98" s="231"/>
    </row>
    <row r="99" spans="1:15" ht="69.75" customHeight="1">
      <c r="A99" s="34"/>
      <c r="B99" s="29" t="s">
        <v>68</v>
      </c>
      <c r="C99" s="16" t="s">
        <v>333</v>
      </c>
      <c r="D99" s="231">
        <f t="shared" si="21"/>
        <v>5522640</v>
      </c>
      <c r="E99" s="229">
        <f aca="true" t="shared" si="22" ref="E99:E105">SUM(F99:J99)</f>
        <v>5522640</v>
      </c>
      <c r="F99" s="231"/>
      <c r="G99" s="284">
        <v>5522640</v>
      </c>
      <c r="H99" s="231"/>
      <c r="I99" s="231"/>
      <c r="J99" s="231"/>
      <c r="K99" s="231"/>
      <c r="L99" s="231"/>
      <c r="M99" s="231"/>
      <c r="N99" s="231"/>
      <c r="O99" s="231"/>
    </row>
    <row r="100" spans="1:15" ht="99.75" customHeight="1">
      <c r="A100" s="52" t="s">
        <v>194</v>
      </c>
      <c r="B100" s="56">
        <v>85213</v>
      </c>
      <c r="C100" s="55" t="s">
        <v>236</v>
      </c>
      <c r="D100" s="228">
        <f t="shared" si="21"/>
        <v>37244</v>
      </c>
      <c r="E100" s="228">
        <f t="shared" si="22"/>
        <v>37244</v>
      </c>
      <c r="F100" s="228">
        <f>SUM(F101:F102)</f>
        <v>30511</v>
      </c>
      <c r="G100" s="228">
        <f>SUM(G101:G102)</f>
        <v>6733</v>
      </c>
      <c r="H100" s="231"/>
      <c r="I100" s="231"/>
      <c r="J100" s="231"/>
      <c r="K100" s="231"/>
      <c r="L100" s="231"/>
      <c r="M100" s="231"/>
      <c r="N100" s="231"/>
      <c r="O100" s="231"/>
    </row>
    <row r="101" spans="1:15" ht="69" customHeight="1">
      <c r="A101" s="34"/>
      <c r="B101" s="29" t="s">
        <v>68</v>
      </c>
      <c r="C101" s="16" t="s">
        <v>333</v>
      </c>
      <c r="D101" s="231">
        <f t="shared" si="21"/>
        <v>6733</v>
      </c>
      <c r="E101" s="229">
        <f t="shared" si="22"/>
        <v>6733</v>
      </c>
      <c r="F101" s="231"/>
      <c r="G101" s="284">
        <v>6733</v>
      </c>
      <c r="H101" s="231"/>
      <c r="I101" s="231"/>
      <c r="J101" s="231"/>
      <c r="K101" s="231"/>
      <c r="L101" s="231"/>
      <c r="M101" s="231"/>
      <c r="N101" s="231"/>
      <c r="O101" s="231"/>
    </row>
    <row r="102" spans="1:15" ht="45">
      <c r="A102" s="34"/>
      <c r="B102" s="29" t="s">
        <v>106</v>
      </c>
      <c r="C102" s="16" t="s">
        <v>107</v>
      </c>
      <c r="D102" s="231">
        <f t="shared" si="21"/>
        <v>30511</v>
      </c>
      <c r="E102" s="231">
        <f t="shared" si="22"/>
        <v>30511</v>
      </c>
      <c r="F102" s="284">
        <v>30511</v>
      </c>
      <c r="G102" s="231" t="s">
        <v>194</v>
      </c>
      <c r="H102" s="231"/>
      <c r="I102" s="231"/>
      <c r="J102" s="231"/>
      <c r="K102" s="231"/>
      <c r="L102" s="231"/>
      <c r="M102" s="231"/>
      <c r="N102" s="231"/>
      <c r="O102" s="231"/>
    </row>
    <row r="103" spans="1:15" ht="45">
      <c r="A103" s="34"/>
      <c r="B103" s="50" t="s">
        <v>237</v>
      </c>
      <c r="C103" s="241" t="s">
        <v>248</v>
      </c>
      <c r="D103" s="228">
        <f t="shared" si="21"/>
        <v>94459</v>
      </c>
      <c r="E103" s="228">
        <f t="shared" si="22"/>
        <v>94459</v>
      </c>
      <c r="F103" s="228">
        <f>SUM(F104:F105)</f>
        <v>94459</v>
      </c>
      <c r="G103" s="230"/>
      <c r="H103" s="231"/>
      <c r="I103" s="231"/>
      <c r="J103" s="231"/>
      <c r="K103" s="231"/>
      <c r="L103" s="231"/>
      <c r="M103" s="231"/>
      <c r="N103" s="231"/>
      <c r="O103" s="231"/>
    </row>
    <row r="104" spans="1:15" ht="15" customHeight="1">
      <c r="A104" s="34"/>
      <c r="B104" s="29" t="s">
        <v>70</v>
      </c>
      <c r="C104" s="16" t="s">
        <v>71</v>
      </c>
      <c r="D104" s="231">
        <f t="shared" si="21"/>
        <v>0</v>
      </c>
      <c r="E104" s="231">
        <f t="shared" si="22"/>
        <v>0</v>
      </c>
      <c r="F104" s="231" t="s">
        <v>194</v>
      </c>
      <c r="G104" s="231"/>
      <c r="H104" s="231"/>
      <c r="I104" s="231"/>
      <c r="J104" s="231"/>
      <c r="K104" s="231"/>
      <c r="L104" s="231"/>
      <c r="M104" s="231"/>
      <c r="N104" s="231"/>
      <c r="O104" s="231"/>
    </row>
    <row r="105" spans="1:15" ht="45">
      <c r="A105" s="34"/>
      <c r="B105" s="29" t="s">
        <v>106</v>
      </c>
      <c r="C105" s="16" t="s">
        <v>107</v>
      </c>
      <c r="D105" s="231">
        <f t="shared" si="21"/>
        <v>94459</v>
      </c>
      <c r="E105" s="231">
        <f t="shared" si="22"/>
        <v>94459</v>
      </c>
      <c r="F105" s="284">
        <v>94459</v>
      </c>
      <c r="G105" s="231"/>
      <c r="H105" s="231"/>
      <c r="I105" s="231"/>
      <c r="J105" s="231"/>
      <c r="K105" s="231"/>
      <c r="L105" s="231"/>
      <c r="M105" s="231"/>
      <c r="N105" s="231"/>
      <c r="O105" s="231"/>
    </row>
    <row r="106" spans="1:15" ht="11.25">
      <c r="A106" s="34"/>
      <c r="B106" s="50" t="s">
        <v>238</v>
      </c>
      <c r="C106" s="48" t="s">
        <v>112</v>
      </c>
      <c r="D106" s="228">
        <f t="shared" si="21"/>
        <v>353374</v>
      </c>
      <c r="E106" s="228">
        <f>SUM(F106:J106)</f>
        <v>353374</v>
      </c>
      <c r="F106" s="228">
        <f>SUM(F107:F108)</f>
        <v>353374</v>
      </c>
      <c r="G106" s="228">
        <f>SUM(G108:G108)</f>
        <v>0</v>
      </c>
      <c r="H106" s="231"/>
      <c r="I106" s="231"/>
      <c r="J106" s="231"/>
      <c r="K106" s="231"/>
      <c r="L106" s="231"/>
      <c r="M106" s="231"/>
      <c r="N106" s="231"/>
      <c r="O106" s="231"/>
    </row>
    <row r="107" spans="1:15" ht="14.25" customHeight="1">
      <c r="A107" s="34"/>
      <c r="B107" s="29" t="s">
        <v>70</v>
      </c>
      <c r="C107" s="16" t="s">
        <v>71</v>
      </c>
      <c r="D107" s="231">
        <f>SUM(E107,K107)</f>
        <v>8600</v>
      </c>
      <c r="E107" s="231">
        <f>SUM(F107:J107)</f>
        <v>8600</v>
      </c>
      <c r="F107" s="284">
        <v>8600</v>
      </c>
      <c r="G107" s="228"/>
      <c r="H107" s="231"/>
      <c r="I107" s="231"/>
      <c r="J107" s="231"/>
      <c r="K107" s="231"/>
      <c r="L107" s="231"/>
      <c r="M107" s="231"/>
      <c r="N107" s="231"/>
      <c r="O107" s="231"/>
    </row>
    <row r="108" spans="1:15" ht="45">
      <c r="A108" s="34"/>
      <c r="B108" s="29" t="s">
        <v>106</v>
      </c>
      <c r="C108" s="16" t="s">
        <v>107</v>
      </c>
      <c r="D108" s="231">
        <f t="shared" si="21"/>
        <v>344774</v>
      </c>
      <c r="E108" s="231">
        <f>SUM(F108:J108)</f>
        <v>344774</v>
      </c>
      <c r="F108" s="284">
        <v>344774</v>
      </c>
      <c r="G108" s="231" t="s">
        <v>194</v>
      </c>
      <c r="H108" s="231"/>
      <c r="I108" s="231"/>
      <c r="J108" s="231"/>
      <c r="K108" s="231"/>
      <c r="L108" s="231"/>
      <c r="M108" s="231"/>
      <c r="N108" s="231"/>
      <c r="O108" s="231"/>
    </row>
    <row r="109" spans="1:15" ht="22.5">
      <c r="A109" s="34"/>
      <c r="B109" s="50" t="s">
        <v>239</v>
      </c>
      <c r="C109" s="48" t="s">
        <v>108</v>
      </c>
      <c r="D109" s="228">
        <f t="shared" si="21"/>
        <v>638253</v>
      </c>
      <c r="E109" s="228">
        <f>SUM(F109:J109)</f>
        <v>638253</v>
      </c>
      <c r="F109" s="228">
        <f>SUM(F110:F113)</f>
        <v>638253</v>
      </c>
      <c r="G109" s="230"/>
      <c r="H109" s="231"/>
      <c r="I109" s="231"/>
      <c r="J109" s="231"/>
      <c r="K109" s="231"/>
      <c r="L109" s="231"/>
      <c r="M109" s="231"/>
      <c r="N109" s="231"/>
      <c r="O109" s="231"/>
    </row>
    <row r="110" spans="1:15" ht="78" customHeight="1">
      <c r="A110" s="34"/>
      <c r="B110" s="47" t="s">
        <v>64</v>
      </c>
      <c r="C110" s="234" t="s">
        <v>204</v>
      </c>
      <c r="D110" s="231">
        <f aca="true" t="shared" si="23" ref="D110:D116">SUM(E110,K110)</f>
        <v>4800</v>
      </c>
      <c r="E110" s="231">
        <f aca="true" t="shared" si="24" ref="E110:E116">SUM(F110:J110)</f>
        <v>4800</v>
      </c>
      <c r="F110" s="283">
        <v>4800</v>
      </c>
      <c r="G110" s="230"/>
      <c r="H110" s="231"/>
      <c r="I110" s="231"/>
      <c r="J110" s="231"/>
      <c r="K110" s="231"/>
      <c r="L110" s="231"/>
      <c r="M110" s="231"/>
      <c r="N110" s="231"/>
      <c r="O110" s="231"/>
    </row>
    <row r="111" spans="1:15" ht="11.25">
      <c r="A111" s="34"/>
      <c r="B111" s="47" t="s">
        <v>54</v>
      </c>
      <c r="C111" s="235" t="s">
        <v>197</v>
      </c>
      <c r="D111" s="231">
        <f t="shared" si="23"/>
        <v>12000</v>
      </c>
      <c r="E111" s="231">
        <f t="shared" si="24"/>
        <v>12000</v>
      </c>
      <c r="F111" s="283">
        <v>12000</v>
      </c>
      <c r="G111" s="230"/>
      <c r="H111" s="231"/>
      <c r="I111" s="231"/>
      <c r="J111" s="231"/>
      <c r="K111" s="231"/>
      <c r="L111" s="231"/>
      <c r="M111" s="231"/>
      <c r="N111" s="231"/>
      <c r="O111" s="231"/>
    </row>
    <row r="112" spans="1:15" ht="11.25">
      <c r="A112" s="34"/>
      <c r="B112" s="47" t="s">
        <v>98</v>
      </c>
      <c r="C112" s="235" t="s">
        <v>198</v>
      </c>
      <c r="D112" s="231">
        <f t="shared" si="23"/>
        <v>4200</v>
      </c>
      <c r="E112" s="231">
        <f t="shared" si="24"/>
        <v>4200</v>
      </c>
      <c r="F112" s="283">
        <v>4200</v>
      </c>
      <c r="G112" s="231"/>
      <c r="H112" s="231"/>
      <c r="I112" s="231"/>
      <c r="J112" s="231"/>
      <c r="K112" s="231"/>
      <c r="L112" s="231"/>
      <c r="M112" s="231"/>
      <c r="N112" s="231"/>
      <c r="O112" s="231"/>
    </row>
    <row r="113" spans="1:15" ht="45.75" customHeight="1">
      <c r="A113" s="34"/>
      <c r="B113" s="47" t="s">
        <v>106</v>
      </c>
      <c r="C113" s="242" t="s">
        <v>249</v>
      </c>
      <c r="D113" s="231">
        <f t="shared" si="23"/>
        <v>617253</v>
      </c>
      <c r="E113" s="231">
        <f t="shared" si="24"/>
        <v>617253</v>
      </c>
      <c r="F113" s="283">
        <v>617253</v>
      </c>
      <c r="G113" s="231"/>
      <c r="H113" s="231"/>
      <c r="I113" s="231"/>
      <c r="J113" s="231"/>
      <c r="K113" s="231"/>
      <c r="L113" s="231"/>
      <c r="M113" s="231"/>
      <c r="N113" s="231"/>
      <c r="O113" s="231"/>
    </row>
    <row r="114" spans="1:15" ht="33.75">
      <c r="A114" s="34"/>
      <c r="B114" s="50" t="s">
        <v>240</v>
      </c>
      <c r="C114" s="239" t="s">
        <v>147</v>
      </c>
      <c r="D114" s="228">
        <f>SUM(E114,K114)</f>
        <v>122123</v>
      </c>
      <c r="E114" s="228">
        <f>SUM(F114:J114)</f>
        <v>122123</v>
      </c>
      <c r="F114" s="228">
        <f>SUM(F115:F116)</f>
        <v>10000</v>
      </c>
      <c r="G114" s="228">
        <f>SUM(G115:G116)</f>
        <v>112123</v>
      </c>
      <c r="H114" s="231"/>
      <c r="I114" s="231"/>
      <c r="J114" s="231"/>
      <c r="K114" s="231"/>
      <c r="L114" s="231"/>
      <c r="M114" s="231"/>
      <c r="N114" s="231"/>
      <c r="O114" s="231"/>
    </row>
    <row r="115" spans="1:15" ht="11.25">
      <c r="A115" s="34"/>
      <c r="B115" s="29" t="s">
        <v>54</v>
      </c>
      <c r="C115" s="235" t="s">
        <v>197</v>
      </c>
      <c r="D115" s="231">
        <f t="shared" si="23"/>
        <v>10000</v>
      </c>
      <c r="E115" s="231">
        <f t="shared" si="24"/>
        <v>10000</v>
      </c>
      <c r="F115" s="284">
        <v>10000</v>
      </c>
      <c r="G115" s="284"/>
      <c r="H115" s="231"/>
      <c r="I115" s="231"/>
      <c r="J115" s="231"/>
      <c r="K115" s="231"/>
      <c r="L115" s="231"/>
      <c r="M115" s="231"/>
      <c r="N115" s="231"/>
      <c r="O115" s="231"/>
    </row>
    <row r="116" spans="1:15" ht="69" customHeight="1">
      <c r="A116" s="34"/>
      <c r="B116" s="29" t="s">
        <v>68</v>
      </c>
      <c r="C116" s="16" t="s">
        <v>333</v>
      </c>
      <c r="D116" s="231">
        <f t="shared" si="23"/>
        <v>112123</v>
      </c>
      <c r="E116" s="231">
        <f t="shared" si="24"/>
        <v>112123</v>
      </c>
      <c r="F116" s="284"/>
      <c r="G116" s="284">
        <v>112123</v>
      </c>
      <c r="H116" s="231"/>
      <c r="I116" s="231"/>
      <c r="J116" s="231"/>
      <c r="K116" s="231"/>
      <c r="L116" s="231"/>
      <c r="M116" s="231"/>
      <c r="N116" s="231"/>
      <c r="O116" s="231"/>
    </row>
    <row r="117" spans="1:15" ht="33.75">
      <c r="A117" s="57">
        <v>853</v>
      </c>
      <c r="B117" s="50"/>
      <c r="C117" s="239" t="s">
        <v>243</v>
      </c>
      <c r="D117" s="228">
        <f aca="true" t="shared" si="25" ref="D117:D129">SUM(E117,K117)</f>
        <v>42300</v>
      </c>
      <c r="E117" s="228">
        <f aca="true" t="shared" si="26" ref="E117:E129">SUM(F117:J117)</f>
        <v>42300</v>
      </c>
      <c r="F117" s="228">
        <f>SUM(F118)</f>
        <v>42300</v>
      </c>
      <c r="G117" s="228">
        <f>SUM(H118)</f>
        <v>0</v>
      </c>
      <c r="H117" s="228">
        <f>SUM(I119:I119)</f>
        <v>0</v>
      </c>
      <c r="I117" s="228">
        <f>SUM(J119:J119)</f>
        <v>0</v>
      </c>
      <c r="J117" s="228">
        <f>SUM(J119)</f>
        <v>0</v>
      </c>
      <c r="K117" s="231"/>
      <c r="L117" s="231"/>
      <c r="M117" s="231"/>
      <c r="N117" s="231"/>
      <c r="O117" s="231"/>
    </row>
    <row r="118" spans="1:15" ht="11.25">
      <c r="A118" s="57"/>
      <c r="B118" s="50" t="s">
        <v>242</v>
      </c>
      <c r="C118" s="239" t="s">
        <v>244</v>
      </c>
      <c r="D118" s="228">
        <f t="shared" si="25"/>
        <v>42300</v>
      </c>
      <c r="E118" s="228">
        <f t="shared" si="26"/>
        <v>42300</v>
      </c>
      <c r="F118" s="228">
        <f>SUM(F119:F120)</f>
        <v>42300</v>
      </c>
      <c r="G118" s="228"/>
      <c r="H118" s="228"/>
      <c r="I118" s="228"/>
      <c r="J118" s="228"/>
      <c r="K118" s="231"/>
      <c r="L118" s="231"/>
      <c r="M118" s="231"/>
      <c r="N118" s="231"/>
      <c r="O118" s="231"/>
    </row>
    <row r="119" spans="1:15" ht="11.25">
      <c r="A119" s="34"/>
      <c r="B119" s="29" t="s">
        <v>54</v>
      </c>
      <c r="C119" s="235" t="s">
        <v>197</v>
      </c>
      <c r="D119" s="229">
        <f t="shared" si="25"/>
        <v>42250</v>
      </c>
      <c r="E119" s="231">
        <f t="shared" si="26"/>
        <v>42250</v>
      </c>
      <c r="F119" s="284">
        <v>42250</v>
      </c>
      <c r="G119" s="231"/>
      <c r="H119" s="231"/>
      <c r="I119" s="231"/>
      <c r="J119" s="231"/>
      <c r="K119" s="231"/>
      <c r="L119" s="231"/>
      <c r="M119" s="231"/>
      <c r="N119" s="231"/>
      <c r="O119" s="231"/>
    </row>
    <row r="120" spans="1:15" ht="11.25">
      <c r="A120" s="34"/>
      <c r="B120" s="29" t="s">
        <v>98</v>
      </c>
      <c r="C120" s="235" t="s">
        <v>198</v>
      </c>
      <c r="D120" s="229">
        <f t="shared" si="25"/>
        <v>50</v>
      </c>
      <c r="E120" s="231">
        <f t="shared" si="26"/>
        <v>50</v>
      </c>
      <c r="F120" s="284">
        <v>50</v>
      </c>
      <c r="G120" s="231"/>
      <c r="H120" s="231"/>
      <c r="I120" s="231"/>
      <c r="J120" s="231"/>
      <c r="K120" s="231"/>
      <c r="L120" s="231"/>
      <c r="M120" s="231"/>
      <c r="N120" s="231"/>
      <c r="O120" s="231"/>
    </row>
    <row r="121" spans="1:15" ht="22.5">
      <c r="A121" s="287">
        <v>900</v>
      </c>
      <c r="B121" s="287"/>
      <c r="C121" s="14" t="s">
        <v>148</v>
      </c>
      <c r="D121" s="228">
        <f>SUM(E121,K121)</f>
        <v>200000</v>
      </c>
      <c r="E121" s="228">
        <f>SUM(F121:J121)</f>
        <v>200000</v>
      </c>
      <c r="F121" s="228">
        <f>SUM(F122)</f>
        <v>200000</v>
      </c>
      <c r="G121" s="228">
        <f>SUM(H122)</f>
        <v>0</v>
      </c>
      <c r="H121" s="228">
        <f>SUM(I123:I123)</f>
        <v>0</v>
      </c>
      <c r="I121" s="228">
        <f>SUM(J123:J123)</f>
        <v>0</v>
      </c>
      <c r="J121" s="228">
        <f>SUM(J123)</f>
        <v>0</v>
      </c>
      <c r="K121" s="231"/>
      <c r="L121" s="231"/>
      <c r="M121" s="231"/>
      <c r="N121" s="231"/>
      <c r="O121" s="231"/>
    </row>
    <row r="122" spans="1:15" ht="45.75" customHeight="1">
      <c r="A122" s="34"/>
      <c r="B122" s="50" t="s">
        <v>373</v>
      </c>
      <c r="C122" s="289" t="s">
        <v>374</v>
      </c>
      <c r="D122" s="228">
        <f>SUM(E122,K122)</f>
        <v>200000</v>
      </c>
      <c r="E122" s="228">
        <f>SUM(F122:J122)</f>
        <v>200000</v>
      </c>
      <c r="F122" s="228">
        <f>SUM(F123:F123)</f>
        <v>200000</v>
      </c>
      <c r="G122" s="228"/>
      <c r="H122" s="228"/>
      <c r="I122" s="228"/>
      <c r="J122" s="228"/>
      <c r="K122" s="231"/>
      <c r="L122" s="231"/>
      <c r="M122" s="231"/>
      <c r="N122" s="231"/>
      <c r="O122" s="231"/>
    </row>
    <row r="123" spans="1:15" ht="11.25">
      <c r="A123" s="34"/>
      <c r="B123" s="29" t="s">
        <v>89</v>
      </c>
      <c r="C123" s="235" t="s">
        <v>375</v>
      </c>
      <c r="D123" s="229">
        <f>SUM(E123,K123)</f>
        <v>200000</v>
      </c>
      <c r="E123" s="231">
        <f>SUM(F123:J123)</f>
        <v>200000</v>
      </c>
      <c r="F123" s="284">
        <v>200000</v>
      </c>
      <c r="G123" s="231"/>
      <c r="H123" s="231"/>
      <c r="I123" s="231"/>
      <c r="J123" s="231"/>
      <c r="K123" s="231"/>
      <c r="L123" s="231"/>
      <c r="M123" s="231"/>
      <c r="N123" s="231"/>
      <c r="O123" s="231"/>
    </row>
    <row r="124" spans="1:15" ht="16.5" customHeight="1">
      <c r="A124" s="57">
        <v>926</v>
      </c>
      <c r="B124" s="50"/>
      <c r="C124" s="239" t="s">
        <v>245</v>
      </c>
      <c r="D124" s="228">
        <f t="shared" si="25"/>
        <v>450000</v>
      </c>
      <c r="E124" s="228">
        <f t="shared" si="26"/>
        <v>450000</v>
      </c>
      <c r="F124" s="228">
        <f>SUM(F125)</f>
        <v>450000</v>
      </c>
      <c r="G124" s="228">
        <f>SUM(H125)</f>
        <v>0</v>
      </c>
      <c r="H124" s="228">
        <f>SUM(I126:I126)</f>
        <v>0</v>
      </c>
      <c r="I124" s="228">
        <f>SUM(J126:J126)</f>
        <v>0</v>
      </c>
      <c r="J124" s="228">
        <f>SUM(J126)</f>
        <v>0</v>
      </c>
      <c r="K124" s="231"/>
      <c r="L124" s="231"/>
      <c r="M124" s="231"/>
      <c r="N124" s="231"/>
      <c r="O124" s="231"/>
    </row>
    <row r="125" spans="1:15" ht="13.5" customHeight="1">
      <c r="A125" s="57"/>
      <c r="B125" s="50" t="s">
        <v>241</v>
      </c>
      <c r="C125" s="240" t="s">
        <v>246</v>
      </c>
      <c r="D125" s="228">
        <f t="shared" si="25"/>
        <v>450000</v>
      </c>
      <c r="E125" s="228">
        <f t="shared" si="26"/>
        <v>450000</v>
      </c>
      <c r="F125" s="228">
        <f>SUM(F126:F129)</f>
        <v>450000</v>
      </c>
      <c r="G125" s="228"/>
      <c r="H125" s="228"/>
      <c r="I125" s="228"/>
      <c r="J125" s="228"/>
      <c r="K125" s="231"/>
      <c r="L125" s="231"/>
      <c r="M125" s="231"/>
      <c r="N125" s="231"/>
      <c r="O125" s="231"/>
    </row>
    <row r="126" spans="1:15" ht="78.75">
      <c r="A126" s="34"/>
      <c r="B126" s="29" t="s">
        <v>64</v>
      </c>
      <c r="C126" s="255" t="s">
        <v>204</v>
      </c>
      <c r="D126" s="229">
        <f t="shared" si="25"/>
        <v>35000</v>
      </c>
      <c r="E126" s="231">
        <f t="shared" si="26"/>
        <v>35000</v>
      </c>
      <c r="F126" s="284">
        <v>35000</v>
      </c>
      <c r="G126" s="231"/>
      <c r="H126" s="231"/>
      <c r="I126" s="231"/>
      <c r="J126" s="231"/>
      <c r="K126" s="231"/>
      <c r="L126" s="231"/>
      <c r="M126" s="231"/>
      <c r="N126" s="231"/>
      <c r="O126" s="231"/>
    </row>
    <row r="127" spans="1:15" ht="11.25">
      <c r="A127" s="34"/>
      <c r="B127" s="29" t="s">
        <v>54</v>
      </c>
      <c r="C127" s="256" t="s">
        <v>197</v>
      </c>
      <c r="D127" s="229">
        <f t="shared" si="25"/>
        <v>355000</v>
      </c>
      <c r="E127" s="231">
        <f t="shared" si="26"/>
        <v>355000</v>
      </c>
      <c r="F127" s="284">
        <v>355000</v>
      </c>
      <c r="G127" s="231"/>
      <c r="H127" s="231"/>
      <c r="I127" s="231"/>
      <c r="J127" s="231"/>
      <c r="K127" s="231"/>
      <c r="L127" s="231"/>
      <c r="M127" s="231"/>
      <c r="N127" s="231"/>
      <c r="O127" s="231"/>
    </row>
    <row r="128" spans="1:15" ht="11.25">
      <c r="A128" s="34"/>
      <c r="B128" s="29" t="s">
        <v>98</v>
      </c>
      <c r="C128" s="256" t="s">
        <v>198</v>
      </c>
      <c r="D128" s="229">
        <f t="shared" si="25"/>
        <v>1000</v>
      </c>
      <c r="E128" s="231">
        <f t="shared" si="26"/>
        <v>1000</v>
      </c>
      <c r="F128" s="284">
        <v>1000</v>
      </c>
      <c r="G128" s="231"/>
      <c r="H128" s="231"/>
      <c r="I128" s="231"/>
      <c r="J128" s="231"/>
      <c r="K128" s="231"/>
      <c r="L128" s="231"/>
      <c r="M128" s="231"/>
      <c r="N128" s="231"/>
      <c r="O128" s="231"/>
    </row>
    <row r="129" spans="1:15" ht="11.25">
      <c r="A129" s="34"/>
      <c r="B129" s="29" t="s">
        <v>70</v>
      </c>
      <c r="C129" s="257" t="s">
        <v>71</v>
      </c>
      <c r="D129" s="229">
        <f t="shared" si="25"/>
        <v>59000</v>
      </c>
      <c r="E129" s="231">
        <f t="shared" si="26"/>
        <v>59000</v>
      </c>
      <c r="F129" s="284">
        <v>59000</v>
      </c>
      <c r="G129" s="231"/>
      <c r="H129" s="231"/>
      <c r="I129" s="231"/>
      <c r="J129" s="231"/>
      <c r="K129" s="231"/>
      <c r="L129" s="231"/>
      <c r="M129" s="231"/>
      <c r="N129" s="231"/>
      <c r="O129" s="231"/>
    </row>
    <row r="130" spans="1:15" ht="11.25">
      <c r="A130" s="35"/>
      <c r="B130" s="36"/>
      <c r="C130" s="31" t="s">
        <v>167</v>
      </c>
      <c r="D130" s="258">
        <f aca="true" t="shared" si="27" ref="D130:O130">SUM(D9,D12,D19,D31,D38,D41,D44,D70,D77,D90,D93,D117,D121,D124)</f>
        <v>80446298</v>
      </c>
      <c r="E130" s="258">
        <f t="shared" si="27"/>
        <v>67586491.1</v>
      </c>
      <c r="F130" s="258">
        <f t="shared" si="27"/>
        <v>61172231</v>
      </c>
      <c r="G130" s="258">
        <f t="shared" si="27"/>
        <v>6139707</v>
      </c>
      <c r="H130" s="258">
        <f t="shared" si="27"/>
        <v>0</v>
      </c>
      <c r="I130" s="258">
        <f t="shared" si="27"/>
        <v>0</v>
      </c>
      <c r="J130" s="258">
        <f t="shared" si="27"/>
        <v>274553.1</v>
      </c>
      <c r="K130" s="258">
        <f t="shared" si="27"/>
        <v>12859806.9</v>
      </c>
      <c r="L130" s="258">
        <f t="shared" si="27"/>
        <v>2060000</v>
      </c>
      <c r="M130" s="258">
        <f t="shared" si="27"/>
        <v>0</v>
      </c>
      <c r="N130" s="258">
        <f t="shared" si="27"/>
        <v>5000</v>
      </c>
      <c r="O130" s="258">
        <f t="shared" si="27"/>
        <v>10794806.9</v>
      </c>
    </row>
  </sheetData>
  <sheetProtection/>
  <mergeCells count="11">
    <mergeCell ref="F5:J6"/>
    <mergeCell ref="L5:O6"/>
    <mergeCell ref="A2:O2"/>
    <mergeCell ref="L1:M1"/>
    <mergeCell ref="A4:A7"/>
    <mergeCell ref="B4:B7"/>
    <mergeCell ref="C4:C7"/>
    <mergeCell ref="D4:D7"/>
    <mergeCell ref="E4:O4"/>
    <mergeCell ref="E5:E7"/>
    <mergeCell ref="K5:K7"/>
  </mergeCells>
  <printOptions/>
  <pageMargins left="0.2362204724409449" right="0" top="1.1023622047244095" bottom="0.4724409448818898" header="0.31496062992125984" footer="0.2755905511811024"/>
  <pageSetup horizontalDpi="600" verticalDpi="600" orientation="landscape" paperSize="9" r:id="rId1"/>
  <headerFooter alignWithMargins="0">
    <oddHeader>&amp;RTabela nr 1 
do projektu Uchwały Nr ....../...
Rady Miejskiej w Łowiczu
z dnia .......... . roku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defaultGridColor="0" colorId="8" workbookViewId="0" topLeftCell="A2">
      <selection activeCell="C19" sqref="C19"/>
    </sheetView>
  </sheetViews>
  <sheetFormatPr defaultColWidth="9.00390625" defaultRowHeight="12.75"/>
  <cols>
    <col min="1" max="1" width="10.00390625" style="1" customWidth="1"/>
    <col min="2" max="2" width="21.125" style="1" customWidth="1"/>
    <col min="3" max="3" width="23.875" style="1" customWidth="1"/>
    <col min="4" max="4" width="32.375" style="1" customWidth="1"/>
    <col min="5" max="5" width="14.875" style="1" customWidth="1"/>
    <col min="6" max="6" width="13.625" style="1" customWidth="1"/>
    <col min="7" max="7" width="15.625" style="0" customWidth="1"/>
    <col min="8" max="8" width="14.875" style="0" customWidth="1"/>
    <col min="9" max="9" width="14.125" style="0" customWidth="1"/>
    <col min="10" max="10" width="15.875" style="0" customWidth="1"/>
  </cols>
  <sheetData>
    <row r="1" spans="9:10" ht="12.75">
      <c r="I1" s="452"/>
      <c r="J1" s="452"/>
    </row>
    <row r="2" spans="8:10" ht="12.75">
      <c r="H2" s="1"/>
      <c r="I2" s="1"/>
      <c r="J2" s="1"/>
    </row>
    <row r="3" spans="1:10" ht="48.75" customHeight="1">
      <c r="A3" s="453" t="s">
        <v>376</v>
      </c>
      <c r="B3" s="453"/>
      <c r="C3" s="453"/>
      <c r="D3" s="453"/>
      <c r="E3" s="39"/>
      <c r="F3" s="39"/>
      <c r="G3" s="39"/>
      <c r="H3" s="39"/>
      <c r="I3" s="39"/>
      <c r="J3" s="39"/>
    </row>
    <row r="4" spans="5:11" ht="12.75">
      <c r="E4" s="40"/>
      <c r="F4" s="40"/>
      <c r="G4" s="46"/>
      <c r="H4" s="46"/>
      <c r="I4" s="46"/>
      <c r="J4" s="41"/>
      <c r="K4" s="38"/>
    </row>
    <row r="5" spans="1:10" s="2" customFormat="1" ht="20.25" customHeight="1">
      <c r="A5" s="455" t="s">
        <v>2</v>
      </c>
      <c r="B5" s="456" t="s">
        <v>3</v>
      </c>
      <c r="C5" s="456" t="s">
        <v>4</v>
      </c>
      <c r="D5" s="454" t="s">
        <v>415</v>
      </c>
      <c r="E5" s="37"/>
      <c r="F5" s="37"/>
      <c r="G5" s="37"/>
      <c r="H5" s="37"/>
      <c r="I5" s="37"/>
      <c r="J5" s="37"/>
    </row>
    <row r="6" spans="1:10" s="2" customFormat="1" ht="20.25" customHeight="1">
      <c r="A6" s="455"/>
      <c r="B6" s="457"/>
      <c r="C6" s="457"/>
      <c r="D6" s="455"/>
      <c r="E6" s="37"/>
      <c r="F6" s="37"/>
      <c r="G6" s="37"/>
      <c r="H6" s="37"/>
      <c r="I6" s="37"/>
      <c r="J6" s="37"/>
    </row>
    <row r="7" spans="1:10" s="2" customFormat="1" ht="65.25" customHeight="1">
      <c r="A7" s="455"/>
      <c r="B7" s="458"/>
      <c r="C7" s="458"/>
      <c r="D7" s="455"/>
      <c r="E7" s="37"/>
      <c r="F7" s="37"/>
      <c r="G7" s="37"/>
      <c r="H7" s="37"/>
      <c r="I7" s="37"/>
      <c r="J7" s="37"/>
    </row>
    <row r="8" spans="1:11" ht="9" customHeight="1">
      <c r="A8" s="5">
        <v>1</v>
      </c>
      <c r="B8" s="5">
        <v>2</v>
      </c>
      <c r="C8" s="5">
        <v>3</v>
      </c>
      <c r="D8" s="5">
        <v>4</v>
      </c>
      <c r="E8" s="42"/>
      <c r="F8" s="42"/>
      <c r="G8" s="42"/>
      <c r="H8" s="42"/>
      <c r="I8" s="42"/>
      <c r="J8" s="42"/>
      <c r="K8" s="38"/>
    </row>
    <row r="9" spans="1:11" ht="19.5" customHeight="1">
      <c r="A9" s="10">
        <v>750</v>
      </c>
      <c r="B9" s="10">
        <v>75011</v>
      </c>
      <c r="C9" s="10">
        <v>2010</v>
      </c>
      <c r="D9" s="157">
        <v>237036</v>
      </c>
      <c r="E9" s="43"/>
      <c r="F9" s="43"/>
      <c r="G9" s="43"/>
      <c r="H9" s="44"/>
      <c r="I9" s="44"/>
      <c r="J9" s="43"/>
      <c r="K9" s="38"/>
    </row>
    <row r="10" spans="1:11" ht="19.5" customHeight="1" hidden="1">
      <c r="A10" s="10"/>
      <c r="B10" s="10"/>
      <c r="C10" s="10"/>
      <c r="D10" s="157"/>
      <c r="E10" s="43"/>
      <c r="F10" s="43"/>
      <c r="G10" s="43"/>
      <c r="H10" s="44"/>
      <c r="I10" s="44"/>
      <c r="J10" s="43"/>
      <c r="K10" s="38"/>
    </row>
    <row r="11" spans="1:11" ht="19.5" customHeight="1">
      <c r="A11" s="10">
        <v>750</v>
      </c>
      <c r="B11" s="10">
        <v>75011</v>
      </c>
      <c r="C11" s="10">
        <v>6310</v>
      </c>
      <c r="D11" s="157">
        <v>5000</v>
      </c>
      <c r="E11" s="43"/>
      <c r="F11" s="43"/>
      <c r="G11" s="43"/>
      <c r="H11" s="44"/>
      <c r="I11" s="44"/>
      <c r="J11" s="43"/>
      <c r="K11" s="38"/>
    </row>
    <row r="12" spans="1:11" ht="19.5" customHeight="1">
      <c r="A12" s="10">
        <v>751</v>
      </c>
      <c r="B12" s="10">
        <v>75101</v>
      </c>
      <c r="C12" s="10">
        <v>2010</v>
      </c>
      <c r="D12" s="157">
        <v>5175</v>
      </c>
      <c r="E12" s="43"/>
      <c r="F12" s="43"/>
      <c r="G12" s="43"/>
      <c r="H12" s="44"/>
      <c r="I12" s="44"/>
      <c r="J12" s="43"/>
      <c r="K12" s="38"/>
    </row>
    <row r="13" spans="1:11" ht="19.5" customHeight="1" hidden="1">
      <c r="A13" s="10"/>
      <c r="B13" s="10"/>
      <c r="C13" s="10"/>
      <c r="D13" s="157"/>
      <c r="E13" s="43"/>
      <c r="F13" s="43"/>
      <c r="G13" s="43"/>
      <c r="H13" s="44"/>
      <c r="I13" s="44"/>
      <c r="J13" s="43"/>
      <c r="K13" s="38"/>
    </row>
    <row r="14" spans="1:11" ht="19.5" customHeight="1">
      <c r="A14" s="10">
        <v>754</v>
      </c>
      <c r="B14" s="10">
        <v>75414</v>
      </c>
      <c r="C14" s="10">
        <v>2010</v>
      </c>
      <c r="D14" s="157">
        <v>4000</v>
      </c>
      <c r="E14" s="43"/>
      <c r="F14" s="43"/>
      <c r="G14" s="43"/>
      <c r="H14" s="44"/>
      <c r="I14" s="44"/>
      <c r="J14" s="43"/>
      <c r="K14" s="38"/>
    </row>
    <row r="15" spans="1:11" ht="19.5" customHeight="1" hidden="1">
      <c r="A15" s="10"/>
      <c r="B15" s="10"/>
      <c r="C15" s="10"/>
      <c r="D15" s="157"/>
      <c r="E15" s="43"/>
      <c r="F15" s="43"/>
      <c r="G15" s="43"/>
      <c r="H15" s="44"/>
      <c r="I15" s="44"/>
      <c r="J15" s="43"/>
      <c r="K15" s="38"/>
    </row>
    <row r="16" spans="1:11" ht="19.5" customHeight="1">
      <c r="A16" s="10">
        <v>852</v>
      </c>
      <c r="B16" s="10">
        <v>85203</v>
      </c>
      <c r="C16" s="10">
        <v>2010</v>
      </c>
      <c r="D16" s="157">
        <v>252000</v>
      </c>
      <c r="E16" s="43"/>
      <c r="F16" s="43"/>
      <c r="G16" s="43"/>
      <c r="H16" s="44"/>
      <c r="I16" s="44"/>
      <c r="J16" s="43"/>
      <c r="K16" s="38"/>
    </row>
    <row r="17" spans="1:11" ht="19.5" customHeight="1">
      <c r="A17" s="10">
        <v>852</v>
      </c>
      <c r="B17" s="10">
        <v>85212</v>
      </c>
      <c r="C17" s="10">
        <v>2010</v>
      </c>
      <c r="D17" s="157">
        <v>5522640</v>
      </c>
      <c r="E17" s="43"/>
      <c r="F17" s="43"/>
      <c r="G17" s="43"/>
      <c r="H17" s="44"/>
      <c r="I17" s="44"/>
      <c r="J17" s="43"/>
      <c r="K17" s="38"/>
    </row>
    <row r="18" spans="1:11" ht="19.5" customHeight="1">
      <c r="A18" s="10">
        <v>852</v>
      </c>
      <c r="B18" s="10">
        <v>85213</v>
      </c>
      <c r="C18" s="10">
        <v>2010</v>
      </c>
      <c r="D18" s="157">
        <v>6733</v>
      </c>
      <c r="E18" s="43"/>
      <c r="F18" s="43"/>
      <c r="G18" s="43"/>
      <c r="H18" s="44"/>
      <c r="I18" s="44"/>
      <c r="J18" s="43"/>
      <c r="K18" s="38"/>
    </row>
    <row r="19" spans="1:11" ht="19.5" customHeight="1">
      <c r="A19" s="10">
        <v>852</v>
      </c>
      <c r="B19" s="10">
        <v>85228</v>
      </c>
      <c r="C19" s="10">
        <v>2010</v>
      </c>
      <c r="D19" s="157">
        <v>112123</v>
      </c>
      <c r="E19" s="43"/>
      <c r="F19" s="43"/>
      <c r="G19" s="43"/>
      <c r="H19" s="44"/>
      <c r="I19" s="44"/>
      <c r="J19" s="43"/>
      <c r="K19" s="38"/>
    </row>
    <row r="20" spans="1:11" ht="19.5" customHeight="1">
      <c r="A20" s="10" t="s">
        <v>194</v>
      </c>
      <c r="B20" s="10" t="s">
        <v>194</v>
      </c>
      <c r="C20" s="10" t="s">
        <v>194</v>
      </c>
      <c r="D20" s="161" t="s">
        <v>194</v>
      </c>
      <c r="E20" s="43"/>
      <c r="F20" s="43"/>
      <c r="G20" s="43"/>
      <c r="H20" s="44"/>
      <c r="I20" s="44"/>
      <c r="J20" s="43"/>
      <c r="K20" s="38"/>
    </row>
    <row r="21" spans="1:11" ht="19.5" customHeight="1" hidden="1">
      <c r="A21" s="10"/>
      <c r="B21" s="10"/>
      <c r="C21" s="10"/>
      <c r="D21" s="157"/>
      <c r="E21" s="43"/>
      <c r="F21" s="43"/>
      <c r="G21" s="43"/>
      <c r="H21" s="44"/>
      <c r="I21" s="44"/>
      <c r="J21" s="43"/>
      <c r="K21" s="38"/>
    </row>
    <row r="22" spans="1:11" ht="19.5" customHeight="1">
      <c r="A22" s="449" t="s">
        <v>46</v>
      </c>
      <c r="B22" s="450"/>
      <c r="C22" s="451"/>
      <c r="D22" s="159">
        <f>SUM(D9:D21)</f>
        <v>6144707</v>
      </c>
      <c r="E22" s="45"/>
      <c r="F22" s="45"/>
      <c r="G22" s="45"/>
      <c r="H22" s="45"/>
      <c r="I22" s="45"/>
      <c r="J22" s="45"/>
      <c r="K22" s="38"/>
    </row>
    <row r="24" ht="12.75">
      <c r="A24" s="6"/>
    </row>
  </sheetData>
  <mergeCells count="7">
    <mergeCell ref="A22:C22"/>
    <mergeCell ref="I1:J1"/>
    <mergeCell ref="A3:D3"/>
    <mergeCell ref="D5:D7"/>
    <mergeCell ref="A5:A7"/>
    <mergeCell ref="B5:B7"/>
    <mergeCell ref="C5:C7"/>
  </mergeCells>
  <printOptions horizontalCentered="1"/>
  <pageMargins left="1.35" right="0.5511811023622047" top="1.39" bottom="0.3937007874015748" header="0.5118110236220472" footer="0.5118110236220472"/>
  <pageSetup horizontalDpi="300" verticalDpi="300" orientation="portrait" paperSize="9" scale="90" r:id="rId1"/>
  <headerFooter alignWithMargins="0">
    <oddHeader>&amp;RTabela nr 2
do projekt Uchwały Nr ...../......
Rady Miejskiej w Łowiczu
z dnia ...................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E100">
      <selection activeCell="J115" sqref="J115"/>
    </sheetView>
  </sheetViews>
  <sheetFormatPr defaultColWidth="9.00390625" defaultRowHeight="12.75"/>
  <cols>
    <col min="1" max="1" width="3.75390625" style="133" customWidth="1"/>
    <col min="2" max="2" width="5.125" style="0" customWidth="1"/>
    <col min="3" max="3" width="10.00390625" style="133" customWidth="1"/>
    <col min="4" max="4" width="10.75390625" style="0" customWidth="1"/>
    <col min="5" max="6" width="10.875" style="0" bestFit="1" customWidth="1"/>
    <col min="7" max="7" width="7.875" style="0" customWidth="1"/>
    <col min="8" max="8" width="8.625" style="0" customWidth="1"/>
    <col min="9" max="9" width="5.75390625" style="0" customWidth="1"/>
    <col min="10" max="10" width="6.625" style="0" customWidth="1"/>
    <col min="11" max="11" width="6.875" style="0" customWidth="1"/>
    <col min="12" max="12" width="5.25390625" style="0" customWidth="1"/>
    <col min="13" max="13" width="5.125" style="0" customWidth="1"/>
    <col min="14" max="14" width="5.625" style="0" customWidth="1"/>
    <col min="15" max="15" width="9.25390625" style="0" customWidth="1"/>
    <col min="16" max="16" width="8.00390625" style="145" customWidth="1"/>
    <col min="17" max="17" width="7.75390625" style="145" customWidth="1"/>
    <col min="18" max="18" width="5.375" style="145" customWidth="1"/>
    <col min="19" max="19" width="4.625" style="145" customWidth="1"/>
    <col min="20" max="20" width="4.125" style="0" customWidth="1"/>
    <col min="21" max="21" width="4.875" style="22" customWidth="1"/>
  </cols>
  <sheetData>
    <row r="1" spans="17:19" ht="12.75">
      <c r="Q1" s="146" t="s">
        <v>194</v>
      </c>
      <c r="R1" s="146"/>
      <c r="S1" s="146"/>
    </row>
    <row r="2" spans="1:21" ht="15.75">
      <c r="A2" s="459" t="s">
        <v>378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</row>
    <row r="3" spans="1:21" ht="15.75">
      <c r="A3" s="58"/>
      <c r="B3" s="58"/>
      <c r="C3" s="58"/>
      <c r="D3" s="58"/>
      <c r="E3" s="58" t="s">
        <v>194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5" spans="1:26" ht="12.75">
      <c r="A5" s="462" t="s">
        <v>2</v>
      </c>
      <c r="B5" s="463" t="s">
        <v>3</v>
      </c>
      <c r="C5" s="462" t="s">
        <v>113</v>
      </c>
      <c r="D5" s="462" t="s">
        <v>414</v>
      </c>
      <c r="E5" s="460" t="s">
        <v>114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12"/>
      <c r="W5" s="12"/>
      <c r="X5" s="12"/>
      <c r="Y5" s="12"/>
      <c r="Z5" s="12"/>
    </row>
    <row r="6" spans="1:26" ht="12.75" customHeight="1">
      <c r="A6" s="462"/>
      <c r="B6" s="463"/>
      <c r="C6" s="462"/>
      <c r="D6" s="462"/>
      <c r="E6" s="462" t="s">
        <v>115</v>
      </c>
      <c r="F6" s="461" t="s">
        <v>41</v>
      </c>
      <c r="G6" s="461"/>
      <c r="H6" s="461"/>
      <c r="I6" s="461"/>
      <c r="J6" s="461"/>
      <c r="K6" s="461"/>
      <c r="L6" s="461"/>
      <c r="M6" s="461"/>
      <c r="N6" s="461"/>
      <c r="O6" s="463" t="s">
        <v>116</v>
      </c>
      <c r="P6" s="461" t="s">
        <v>41</v>
      </c>
      <c r="Q6" s="461"/>
      <c r="R6" s="461"/>
      <c r="S6" s="461"/>
      <c r="T6" s="461"/>
      <c r="U6" s="461"/>
      <c r="V6" s="12"/>
      <c r="W6" s="12"/>
      <c r="X6" s="12"/>
      <c r="Y6" s="12"/>
      <c r="Z6" s="12"/>
    </row>
    <row r="7" spans="1:26" ht="12.75" customHeight="1">
      <c r="A7" s="462"/>
      <c r="B7" s="463"/>
      <c r="C7" s="462"/>
      <c r="D7" s="462"/>
      <c r="E7" s="462"/>
      <c r="F7" s="464" t="s">
        <v>117</v>
      </c>
      <c r="G7" s="467" t="s">
        <v>41</v>
      </c>
      <c r="H7" s="434"/>
      <c r="I7" s="464" t="s">
        <v>118</v>
      </c>
      <c r="J7" s="464" t="s">
        <v>119</v>
      </c>
      <c r="K7" s="464" t="s">
        <v>120</v>
      </c>
      <c r="L7" s="464" t="s">
        <v>382</v>
      </c>
      <c r="M7" s="464" t="s">
        <v>334</v>
      </c>
      <c r="N7" s="464" t="s">
        <v>121</v>
      </c>
      <c r="O7" s="463"/>
      <c r="P7" s="464" t="s">
        <v>312</v>
      </c>
      <c r="Q7" s="431" t="s">
        <v>365</v>
      </c>
      <c r="R7" s="432"/>
      <c r="S7" s="433"/>
      <c r="T7" s="463" t="s">
        <v>122</v>
      </c>
      <c r="U7" s="463"/>
      <c r="V7" s="12"/>
      <c r="W7" s="12"/>
      <c r="X7" s="12"/>
      <c r="Y7" s="12"/>
      <c r="Z7" s="12"/>
    </row>
    <row r="8" spans="1:26" ht="0.75" customHeight="1">
      <c r="A8" s="462"/>
      <c r="B8" s="463"/>
      <c r="C8" s="462"/>
      <c r="D8" s="462"/>
      <c r="E8" s="462"/>
      <c r="F8" s="465"/>
      <c r="G8" s="435"/>
      <c r="H8" s="427"/>
      <c r="I8" s="465"/>
      <c r="J8" s="465"/>
      <c r="K8" s="465"/>
      <c r="L8" s="465"/>
      <c r="M8" s="465"/>
      <c r="N8" s="465"/>
      <c r="O8" s="463"/>
      <c r="P8" s="465"/>
      <c r="Q8" s="253"/>
      <c r="R8" s="253"/>
      <c r="S8" s="132"/>
      <c r="T8" s="131" t="s">
        <v>194</v>
      </c>
      <c r="U8" s="131"/>
      <c r="V8" s="12"/>
      <c r="W8" s="12"/>
      <c r="X8" s="12"/>
      <c r="Y8" s="12"/>
      <c r="Z8" s="12"/>
    </row>
    <row r="9" spans="1:26" ht="72" customHeight="1">
      <c r="A9" s="462"/>
      <c r="B9" s="463"/>
      <c r="C9" s="462"/>
      <c r="D9" s="462"/>
      <c r="E9" s="462"/>
      <c r="F9" s="465"/>
      <c r="G9" s="463" t="s">
        <v>123</v>
      </c>
      <c r="H9" s="463" t="s">
        <v>124</v>
      </c>
      <c r="I9" s="465"/>
      <c r="J9" s="465"/>
      <c r="K9" s="465"/>
      <c r="L9" s="465"/>
      <c r="M9" s="465"/>
      <c r="N9" s="465"/>
      <c r="O9" s="463"/>
      <c r="P9" s="465"/>
      <c r="Q9" s="428" t="s">
        <v>364</v>
      </c>
      <c r="R9" s="132" t="s">
        <v>335</v>
      </c>
      <c r="S9" s="302" t="s">
        <v>382</v>
      </c>
      <c r="T9" s="428" t="s">
        <v>125</v>
      </c>
      <c r="U9" s="429" t="s">
        <v>126</v>
      </c>
      <c r="V9" s="12"/>
      <c r="W9" s="12"/>
      <c r="X9" s="12"/>
      <c r="Y9" s="12"/>
      <c r="Z9" s="12"/>
    </row>
    <row r="10" spans="1:21" ht="7.5" customHeight="1">
      <c r="A10" s="462"/>
      <c r="B10" s="463"/>
      <c r="C10" s="462"/>
      <c r="D10" s="462"/>
      <c r="E10" s="462"/>
      <c r="F10" s="466"/>
      <c r="G10" s="463"/>
      <c r="H10" s="463"/>
      <c r="I10" s="466"/>
      <c r="J10" s="466"/>
      <c r="K10" s="466"/>
      <c r="L10" s="466"/>
      <c r="M10" s="466"/>
      <c r="N10" s="466"/>
      <c r="O10" s="463"/>
      <c r="P10" s="466"/>
      <c r="Q10" s="430"/>
      <c r="R10" s="130"/>
      <c r="S10" s="130"/>
      <c r="T10" s="429"/>
      <c r="U10" s="463"/>
    </row>
    <row r="11" spans="1:21" ht="9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47">
        <v>15</v>
      </c>
      <c r="P11" s="147">
        <v>16</v>
      </c>
      <c r="Q11" s="147">
        <v>17</v>
      </c>
      <c r="R11" s="11">
        <v>18</v>
      </c>
      <c r="S11" s="11">
        <v>19</v>
      </c>
      <c r="T11" s="13">
        <v>20</v>
      </c>
      <c r="U11" s="13">
        <v>21</v>
      </c>
    </row>
    <row r="12" spans="1:21" ht="23.25" customHeight="1">
      <c r="A12" s="122" t="s">
        <v>51</v>
      </c>
      <c r="B12" s="122"/>
      <c r="C12" s="136" t="s">
        <v>52</v>
      </c>
      <c r="D12" s="118">
        <f aca="true" t="shared" si="0" ref="D12:D17">SUM(E12,O12)</f>
        <v>1001.34</v>
      </c>
      <c r="E12" s="118">
        <f aca="true" t="shared" si="1" ref="E12:E17">SUM(F12,I12,J12,K12,M12,N12)</f>
        <v>1001.34</v>
      </c>
      <c r="F12" s="118">
        <f>SUM(G12,H12)</f>
        <v>1001.34</v>
      </c>
      <c r="G12" s="245">
        <f>SUM(G13)</f>
        <v>0</v>
      </c>
      <c r="H12" s="303">
        <f>SUM(H13)</f>
        <v>1001.34</v>
      </c>
      <c r="I12" s="295">
        <f aca="true" t="shared" si="2" ref="I12:T12">SUM(I13)</f>
        <v>0</v>
      </c>
      <c r="J12" s="295">
        <f t="shared" si="2"/>
        <v>0</v>
      </c>
      <c r="K12" s="295">
        <f t="shared" si="2"/>
        <v>0</v>
      </c>
      <c r="L12" s="295">
        <f t="shared" si="2"/>
        <v>0</v>
      </c>
      <c r="M12" s="247">
        <f t="shared" si="2"/>
        <v>0</v>
      </c>
      <c r="N12" s="149">
        <f t="shared" si="2"/>
        <v>0</v>
      </c>
      <c r="O12" s="247">
        <f aca="true" t="shared" si="3" ref="O12:O19">SUM(P12,T12)</f>
        <v>0</v>
      </c>
      <c r="P12" s="148">
        <f t="shared" si="2"/>
        <v>0</v>
      </c>
      <c r="Q12" s="148"/>
      <c r="R12" s="148"/>
      <c r="S12" s="148"/>
      <c r="T12" s="114">
        <f t="shared" si="2"/>
        <v>0</v>
      </c>
      <c r="U12" s="15"/>
    </row>
    <row r="13" spans="1:21" ht="12.75">
      <c r="A13" s="123"/>
      <c r="B13" s="123" t="s">
        <v>127</v>
      </c>
      <c r="C13" s="137" t="s">
        <v>128</v>
      </c>
      <c r="D13" s="121">
        <f t="shared" si="0"/>
        <v>1001.34</v>
      </c>
      <c r="E13" s="118">
        <f t="shared" si="1"/>
        <v>1001.34</v>
      </c>
      <c r="F13" s="121">
        <f>SUM(G13,H13)</f>
        <v>1001.34</v>
      </c>
      <c r="G13" s="260"/>
      <c r="H13" s="304">
        <v>1001.34</v>
      </c>
      <c r="I13" s="296"/>
      <c r="J13" s="296"/>
      <c r="K13" s="296"/>
      <c r="L13" s="296"/>
      <c r="M13" s="248"/>
      <c r="N13" s="149"/>
      <c r="O13" s="247">
        <f t="shared" si="3"/>
        <v>0</v>
      </c>
      <c r="P13" s="149"/>
      <c r="Q13" s="149"/>
      <c r="R13" s="149"/>
      <c r="S13" s="149"/>
      <c r="T13" s="113"/>
      <c r="U13" s="15"/>
    </row>
    <row r="14" spans="1:22" ht="45">
      <c r="A14" s="124">
        <v>400</v>
      </c>
      <c r="B14" s="124"/>
      <c r="C14" s="136" t="s">
        <v>129</v>
      </c>
      <c r="D14" s="114">
        <f t="shared" si="0"/>
        <v>8557106</v>
      </c>
      <c r="E14" s="114">
        <f t="shared" si="1"/>
        <v>0</v>
      </c>
      <c r="F14" s="114">
        <f>SUM(G14,H14)</f>
        <v>0</v>
      </c>
      <c r="G14" s="247">
        <f aca="true" t="shared" si="4" ref="G14:N14">SUM(G15)</f>
        <v>0</v>
      </c>
      <c r="H14" s="295">
        <f t="shared" si="4"/>
        <v>0</v>
      </c>
      <c r="I14" s="295">
        <f t="shared" si="4"/>
        <v>0</v>
      </c>
      <c r="J14" s="295">
        <f t="shared" si="4"/>
        <v>0</v>
      </c>
      <c r="K14" s="295">
        <f t="shared" si="4"/>
        <v>0</v>
      </c>
      <c r="L14" s="295">
        <f t="shared" si="4"/>
        <v>0</v>
      </c>
      <c r="M14" s="247">
        <f t="shared" si="4"/>
        <v>0</v>
      </c>
      <c r="N14" s="148">
        <f t="shared" si="4"/>
        <v>0</v>
      </c>
      <c r="O14" s="247">
        <f t="shared" si="3"/>
        <v>8557106</v>
      </c>
      <c r="P14" s="148">
        <f>SUM(P15)</f>
        <v>8557106</v>
      </c>
      <c r="Q14" s="148">
        <f>SUM(Q15)</f>
        <v>8557106</v>
      </c>
      <c r="R14" s="148"/>
      <c r="S14" s="148"/>
      <c r="T14" s="114">
        <f>SUM(T15)</f>
        <v>0</v>
      </c>
      <c r="U14" s="15"/>
      <c r="V14" t="s">
        <v>194</v>
      </c>
    </row>
    <row r="15" spans="1:21" ht="19.5">
      <c r="A15" s="125"/>
      <c r="B15" s="125">
        <v>40002</v>
      </c>
      <c r="C15" s="138" t="s">
        <v>58</v>
      </c>
      <c r="D15" s="113">
        <f t="shared" si="0"/>
        <v>8557106</v>
      </c>
      <c r="E15" s="118">
        <f t="shared" si="1"/>
        <v>0</v>
      </c>
      <c r="F15" s="113" t="s">
        <v>194</v>
      </c>
      <c r="G15" s="248" t="s">
        <v>194</v>
      </c>
      <c r="H15" s="296" t="s">
        <v>194</v>
      </c>
      <c r="I15" s="296"/>
      <c r="J15" s="296"/>
      <c r="K15" s="296"/>
      <c r="L15" s="296"/>
      <c r="M15" s="248"/>
      <c r="N15" s="149"/>
      <c r="O15" s="248">
        <f t="shared" si="3"/>
        <v>8557106</v>
      </c>
      <c r="P15" s="290">
        <v>8557106</v>
      </c>
      <c r="Q15" s="290">
        <v>8557106</v>
      </c>
      <c r="R15" s="149"/>
      <c r="S15" s="149"/>
      <c r="T15" s="113"/>
      <c r="U15" s="15"/>
    </row>
    <row r="16" spans="1:21" ht="12.75">
      <c r="A16" s="326">
        <v>500</v>
      </c>
      <c r="B16" s="327"/>
      <c r="C16" s="328" t="s">
        <v>295</v>
      </c>
      <c r="D16" s="114">
        <f t="shared" si="0"/>
        <v>324300</v>
      </c>
      <c r="E16" s="114">
        <f t="shared" si="1"/>
        <v>324300</v>
      </c>
      <c r="F16" s="114">
        <f aca="true" t="shared" si="5" ref="F16:F22">SUM(G16,H16)</f>
        <v>324300</v>
      </c>
      <c r="G16" s="247">
        <f>SUM(G17)</f>
        <v>0</v>
      </c>
      <c r="H16" s="295">
        <f>SUM(H17)</f>
        <v>324300</v>
      </c>
      <c r="I16" s="295">
        <f aca="true" t="shared" si="6" ref="I16:T16">SUM(I17)</f>
        <v>0</v>
      </c>
      <c r="J16" s="295">
        <f t="shared" si="6"/>
        <v>0</v>
      </c>
      <c r="K16" s="295">
        <f t="shared" si="6"/>
        <v>0</v>
      </c>
      <c r="L16" s="295">
        <f t="shared" si="6"/>
        <v>0</v>
      </c>
      <c r="M16" s="247">
        <f t="shared" si="6"/>
        <v>0</v>
      </c>
      <c r="N16" s="148">
        <f t="shared" si="6"/>
        <v>0</v>
      </c>
      <c r="O16" s="247">
        <f t="shared" si="3"/>
        <v>0</v>
      </c>
      <c r="P16" s="148">
        <f t="shared" si="6"/>
        <v>0</v>
      </c>
      <c r="Q16" s="148"/>
      <c r="R16" s="148"/>
      <c r="S16" s="148"/>
      <c r="T16" s="114">
        <f t="shared" si="6"/>
        <v>0</v>
      </c>
      <c r="U16" s="15"/>
    </row>
    <row r="17" spans="1:21" ht="23.25" customHeight="1">
      <c r="A17" s="324"/>
      <c r="B17" s="324">
        <v>50095</v>
      </c>
      <c r="C17" s="325" t="s">
        <v>53</v>
      </c>
      <c r="D17" s="113">
        <f t="shared" si="0"/>
        <v>324300</v>
      </c>
      <c r="E17" s="114">
        <f t="shared" si="1"/>
        <v>324300</v>
      </c>
      <c r="F17" s="113">
        <f t="shared" si="5"/>
        <v>324300</v>
      </c>
      <c r="G17" s="248"/>
      <c r="H17" s="299">
        <v>324300</v>
      </c>
      <c r="I17" s="296"/>
      <c r="J17" s="296"/>
      <c r="K17" s="296"/>
      <c r="L17" s="296"/>
      <c r="M17" s="248"/>
      <c r="N17" s="149"/>
      <c r="O17" s="247">
        <f t="shared" si="3"/>
        <v>0</v>
      </c>
      <c r="P17" s="149"/>
      <c r="Q17" s="149"/>
      <c r="R17" s="149"/>
      <c r="S17" s="149"/>
      <c r="T17" s="113"/>
      <c r="U17" s="15"/>
    </row>
    <row r="18" spans="1:21" s="17" customFormat="1" ht="21" customHeight="1">
      <c r="A18" s="126">
        <v>600</v>
      </c>
      <c r="B18" s="126" t="s">
        <v>194</v>
      </c>
      <c r="C18" s="139" t="s">
        <v>130</v>
      </c>
      <c r="D18" s="118">
        <f aca="true" t="shared" si="7" ref="D18:D23">SUM(E18,O18)</f>
        <v>10542013.5</v>
      </c>
      <c r="E18" s="114">
        <f aca="true" t="shared" si="8" ref="E18:E25">SUM(F18,I18,J18,K18,M18,N18)</f>
        <v>2236000</v>
      </c>
      <c r="F18" s="114">
        <f t="shared" si="5"/>
        <v>2228000</v>
      </c>
      <c r="G18" s="247">
        <f>SUM(G19:G20)</f>
        <v>1023200</v>
      </c>
      <c r="H18" s="295">
        <f>SUM(H19:H22)</f>
        <v>1204800</v>
      </c>
      <c r="I18" s="295">
        <f aca="true" t="shared" si="9" ref="I18:N18">SUM(I19)</f>
        <v>0</v>
      </c>
      <c r="J18" s="295">
        <f t="shared" si="9"/>
        <v>8000</v>
      </c>
      <c r="K18" s="295">
        <f t="shared" si="9"/>
        <v>0</v>
      </c>
      <c r="L18" s="295">
        <f t="shared" si="9"/>
        <v>0</v>
      </c>
      <c r="M18" s="247">
        <f t="shared" si="9"/>
        <v>0</v>
      </c>
      <c r="N18" s="148">
        <f t="shared" si="9"/>
        <v>0</v>
      </c>
      <c r="O18" s="245">
        <f>SUM(O19:O22)</f>
        <v>8306013.5</v>
      </c>
      <c r="P18" s="150">
        <f>SUM(P19:P22)</f>
        <v>8306013.5</v>
      </c>
      <c r="Q18" s="150">
        <f>SUM(Q19:Q22)</f>
        <v>3216013.5</v>
      </c>
      <c r="R18" s="148">
        <f>SUM(R19:R22)</f>
        <v>290000</v>
      </c>
      <c r="S18" s="148">
        <f>SUM(S19:S22)</f>
        <v>0</v>
      </c>
      <c r="T18" s="114">
        <f>SUM(T19)</f>
        <v>0</v>
      </c>
      <c r="U18" s="15"/>
    </row>
    <row r="19" spans="1:21" s="17" customFormat="1" ht="29.25">
      <c r="A19" s="127"/>
      <c r="B19" s="127">
        <v>60004</v>
      </c>
      <c r="C19" s="137" t="s">
        <v>297</v>
      </c>
      <c r="D19" s="113">
        <f t="shared" si="7"/>
        <v>1917800</v>
      </c>
      <c r="E19" s="113">
        <f t="shared" si="8"/>
        <v>1917800</v>
      </c>
      <c r="F19" s="113">
        <f>SUM(G19,H19)</f>
        <v>1909800</v>
      </c>
      <c r="G19" s="293">
        <v>1023200</v>
      </c>
      <c r="H19" s="299">
        <f>800500+86100</f>
        <v>886600</v>
      </c>
      <c r="I19" s="296"/>
      <c r="J19" s="299">
        <v>8000</v>
      </c>
      <c r="K19" s="296"/>
      <c r="L19" s="296"/>
      <c r="M19" s="248"/>
      <c r="N19" s="149"/>
      <c r="O19" s="247">
        <f t="shared" si="3"/>
        <v>0</v>
      </c>
      <c r="P19" s="151" t="s">
        <v>194</v>
      </c>
      <c r="Q19" s="149"/>
      <c r="R19" s="149"/>
      <c r="S19" s="149"/>
      <c r="T19" s="113"/>
      <c r="U19" s="15"/>
    </row>
    <row r="20" spans="1:21" s="17" customFormat="1" ht="19.5">
      <c r="A20" s="127"/>
      <c r="B20" s="127">
        <v>60014</v>
      </c>
      <c r="C20" s="137" t="s">
        <v>296</v>
      </c>
      <c r="D20" s="113">
        <f t="shared" si="7"/>
        <v>290000</v>
      </c>
      <c r="E20" s="113">
        <f t="shared" si="8"/>
        <v>0</v>
      </c>
      <c r="F20" s="113">
        <f t="shared" si="5"/>
        <v>0</v>
      </c>
      <c r="G20" s="248"/>
      <c r="H20" s="296"/>
      <c r="I20" s="296"/>
      <c r="J20" s="296"/>
      <c r="K20" s="296" t="s">
        <v>194</v>
      </c>
      <c r="L20" s="296"/>
      <c r="M20" s="248"/>
      <c r="N20" s="149"/>
      <c r="O20" s="260">
        <f>SUM(P20,T20)</f>
        <v>290000</v>
      </c>
      <c r="P20" s="294">
        <v>290000</v>
      </c>
      <c r="Q20" s="290"/>
      <c r="R20" s="290">
        <v>290000</v>
      </c>
      <c r="S20" s="290" t="s">
        <v>194</v>
      </c>
      <c r="T20" s="113"/>
      <c r="U20" s="15"/>
    </row>
    <row r="21" spans="1:21" s="17" customFormat="1" ht="19.5">
      <c r="A21" s="127"/>
      <c r="B21" s="127">
        <v>60016</v>
      </c>
      <c r="C21" s="137" t="s">
        <v>131</v>
      </c>
      <c r="D21" s="121">
        <f t="shared" si="7"/>
        <v>8274213.5</v>
      </c>
      <c r="E21" s="113">
        <f>SUM(F21,I21,J21,K21,M21,N21)</f>
        <v>318200</v>
      </c>
      <c r="F21" s="113">
        <f>SUM(G21,H21)</f>
        <v>318200</v>
      </c>
      <c r="G21" s="248"/>
      <c r="H21" s="299">
        <v>318200</v>
      </c>
      <c r="I21" s="296"/>
      <c r="J21" s="296"/>
      <c r="K21" s="296"/>
      <c r="L21" s="296"/>
      <c r="M21" s="248"/>
      <c r="N21" s="149"/>
      <c r="O21" s="260">
        <f>SUM(P21,T21)</f>
        <v>7956013.5</v>
      </c>
      <c r="P21" s="294">
        <v>7956013.5</v>
      </c>
      <c r="Q21" s="294">
        <v>3216013.5</v>
      </c>
      <c r="R21" s="149"/>
      <c r="S21" s="149"/>
      <c r="T21" s="113"/>
      <c r="U21" s="15"/>
    </row>
    <row r="22" spans="1:21" s="17" customFormat="1" ht="19.5">
      <c r="A22" s="127"/>
      <c r="B22" s="127">
        <v>60017</v>
      </c>
      <c r="C22" s="137" t="s">
        <v>352</v>
      </c>
      <c r="D22" s="121">
        <f t="shared" si="7"/>
        <v>60000</v>
      </c>
      <c r="E22" s="113">
        <f t="shared" si="8"/>
        <v>0</v>
      </c>
      <c r="F22" s="113">
        <f t="shared" si="5"/>
        <v>0</v>
      </c>
      <c r="G22" s="248"/>
      <c r="H22" s="296"/>
      <c r="I22" s="296"/>
      <c r="J22" s="296"/>
      <c r="K22" s="296"/>
      <c r="L22" s="296"/>
      <c r="M22" s="248"/>
      <c r="N22" s="149"/>
      <c r="O22" s="260">
        <f>SUM(P22,T22)</f>
        <v>60000</v>
      </c>
      <c r="P22" s="294">
        <v>60000</v>
      </c>
      <c r="Q22" s="151" t="s">
        <v>194</v>
      </c>
      <c r="R22" s="149"/>
      <c r="S22" s="149"/>
      <c r="T22" s="113"/>
      <c r="U22" s="15"/>
    </row>
    <row r="23" spans="1:21" ht="22.5" customHeight="1">
      <c r="A23" s="124">
        <v>700</v>
      </c>
      <c r="B23" s="124"/>
      <c r="C23" s="136" t="s">
        <v>61</v>
      </c>
      <c r="D23" s="114">
        <f t="shared" si="7"/>
        <v>5931190</v>
      </c>
      <c r="E23" s="114">
        <f t="shared" si="8"/>
        <v>4861190</v>
      </c>
      <c r="F23" s="114">
        <f>SUM(F24:F26)</f>
        <v>4854190</v>
      </c>
      <c r="G23" s="247">
        <f>SUM(G24:G26)</f>
        <v>1065810</v>
      </c>
      <c r="H23" s="295">
        <f>SUM(H24:H26)</f>
        <v>3788380</v>
      </c>
      <c r="I23" s="295">
        <f aca="true" t="shared" si="10" ref="I23:N23">SUM(I24)</f>
        <v>0</v>
      </c>
      <c r="J23" s="295">
        <f t="shared" si="10"/>
        <v>7000</v>
      </c>
      <c r="K23" s="295">
        <f t="shared" si="10"/>
        <v>0</v>
      </c>
      <c r="L23" s="295">
        <f t="shared" si="10"/>
        <v>0</v>
      </c>
      <c r="M23" s="247">
        <f t="shared" si="10"/>
        <v>0</v>
      </c>
      <c r="N23" s="148">
        <f t="shared" si="10"/>
        <v>0</v>
      </c>
      <c r="O23" s="247">
        <f>SUM(O24:O26)</f>
        <v>1070000</v>
      </c>
      <c r="P23" s="148">
        <f>SUM(P24:P26)</f>
        <v>1070000</v>
      </c>
      <c r="Q23" s="148"/>
      <c r="R23" s="148"/>
      <c r="S23" s="148"/>
      <c r="T23" s="114">
        <f>SUM(T24)</f>
        <v>0</v>
      </c>
      <c r="U23" s="15"/>
    </row>
    <row r="24" spans="1:21" s="17" customFormat="1" ht="29.25">
      <c r="A24" s="127"/>
      <c r="B24" s="127">
        <v>70001</v>
      </c>
      <c r="C24" s="137" t="s">
        <v>298</v>
      </c>
      <c r="D24" s="113">
        <f>SUM(E24,O24)</f>
        <v>4929810</v>
      </c>
      <c r="E24" s="113">
        <f>SUM(F24,I24,J24,K24,M24,N24)</f>
        <v>4859810</v>
      </c>
      <c r="F24" s="113">
        <f>SUM(G24:H24)</f>
        <v>4852810</v>
      </c>
      <c r="G24" s="293">
        <v>1065810</v>
      </c>
      <c r="H24" s="299">
        <v>3787000</v>
      </c>
      <c r="I24" s="299"/>
      <c r="J24" s="299">
        <v>7000</v>
      </c>
      <c r="K24" s="296"/>
      <c r="L24" s="296"/>
      <c r="M24" s="248"/>
      <c r="N24" s="149"/>
      <c r="O24" s="260">
        <f>SUM(P24,T24)</f>
        <v>70000</v>
      </c>
      <c r="P24" s="290">
        <v>70000</v>
      </c>
      <c r="Q24" s="149"/>
      <c r="R24" s="149"/>
      <c r="S24" s="149"/>
      <c r="T24" s="113"/>
      <c r="U24" s="15"/>
    </row>
    <row r="25" spans="1:21" s="17" customFormat="1" ht="39">
      <c r="A25" s="127"/>
      <c r="B25" s="127">
        <v>70005</v>
      </c>
      <c r="C25" s="137" t="s">
        <v>62</v>
      </c>
      <c r="D25" s="113">
        <f aca="true" t="shared" si="11" ref="D25:D59">SUM(E25,O25)</f>
        <v>1000880</v>
      </c>
      <c r="E25" s="113">
        <f t="shared" si="8"/>
        <v>880</v>
      </c>
      <c r="F25" s="113">
        <f aca="true" t="shared" si="12" ref="F25:F30">SUM(G25,H25)</f>
        <v>880</v>
      </c>
      <c r="G25" s="248"/>
      <c r="H25" s="299">
        <v>880</v>
      </c>
      <c r="I25" s="296"/>
      <c r="J25" s="296"/>
      <c r="K25" s="296"/>
      <c r="L25" s="296"/>
      <c r="M25" s="248"/>
      <c r="N25" s="149"/>
      <c r="O25" s="260">
        <f>SUM(P25,T25)</f>
        <v>1000000</v>
      </c>
      <c r="P25" s="290">
        <v>1000000</v>
      </c>
      <c r="Q25" s="149" t="s">
        <v>194</v>
      </c>
      <c r="R25" s="149"/>
      <c r="S25" s="149"/>
      <c r="T25" s="113"/>
      <c r="U25" s="15"/>
    </row>
    <row r="26" spans="1:21" s="17" customFormat="1" ht="19.5">
      <c r="A26" s="127"/>
      <c r="B26" s="127">
        <v>70095</v>
      </c>
      <c r="C26" s="137" t="s">
        <v>53</v>
      </c>
      <c r="D26" s="113">
        <f t="shared" si="11"/>
        <v>500</v>
      </c>
      <c r="E26" s="113">
        <f aca="true" t="shared" si="13" ref="E26:E59">SUM(F26,I26,J26,K26,M26,N26)</f>
        <v>500</v>
      </c>
      <c r="F26" s="113">
        <f t="shared" si="12"/>
        <v>500</v>
      </c>
      <c r="G26" s="248"/>
      <c r="H26" s="299">
        <v>500</v>
      </c>
      <c r="I26" s="296"/>
      <c r="J26" s="296"/>
      <c r="K26" s="296"/>
      <c r="L26" s="296"/>
      <c r="M26" s="248"/>
      <c r="N26" s="149"/>
      <c r="O26" s="248">
        <f>SUM(P26,T26)</f>
        <v>0</v>
      </c>
      <c r="P26" s="149" t="s">
        <v>194</v>
      </c>
      <c r="Q26" s="149"/>
      <c r="R26" s="149"/>
      <c r="S26" s="149"/>
      <c r="T26" s="113"/>
      <c r="U26" s="15"/>
    </row>
    <row r="27" spans="1:21" ht="18">
      <c r="A27" s="124">
        <v>710</v>
      </c>
      <c r="B27" s="124"/>
      <c r="C27" s="136" t="s">
        <v>132</v>
      </c>
      <c r="D27" s="114">
        <f t="shared" si="11"/>
        <v>219500</v>
      </c>
      <c r="E27" s="114">
        <f t="shared" si="13"/>
        <v>219500</v>
      </c>
      <c r="F27" s="114">
        <f t="shared" si="12"/>
        <v>219500</v>
      </c>
      <c r="G27" s="247">
        <f>SUM(G28:G30)</f>
        <v>45000</v>
      </c>
      <c r="H27" s="295">
        <f>SUM(H28:H30)</f>
        <v>174500</v>
      </c>
      <c r="I27" s="295">
        <f aca="true" t="shared" si="14" ref="I27:N27">SUM(I28)</f>
        <v>0</v>
      </c>
      <c r="J27" s="295">
        <f t="shared" si="14"/>
        <v>0</v>
      </c>
      <c r="K27" s="295">
        <f t="shared" si="14"/>
        <v>0</v>
      </c>
      <c r="L27" s="295">
        <f t="shared" si="14"/>
        <v>0</v>
      </c>
      <c r="M27" s="247">
        <f t="shared" si="14"/>
        <v>0</v>
      </c>
      <c r="N27" s="148">
        <f t="shared" si="14"/>
        <v>0</v>
      </c>
      <c r="O27" s="247">
        <f>SUM(P27,T27)</f>
        <v>0</v>
      </c>
      <c r="P27" s="148">
        <f>SUM(P28)</f>
        <v>0</v>
      </c>
      <c r="Q27" s="148"/>
      <c r="R27" s="148"/>
      <c r="S27" s="148"/>
      <c r="T27" s="114">
        <f>SUM(T28)</f>
        <v>0</v>
      </c>
      <c r="U27" s="15"/>
    </row>
    <row r="28" spans="1:21" s="17" customFormat="1" ht="29.25">
      <c r="A28" s="127"/>
      <c r="B28" s="127">
        <v>71014</v>
      </c>
      <c r="C28" s="140" t="s">
        <v>299</v>
      </c>
      <c r="D28" s="113">
        <f t="shared" si="11"/>
        <v>180000</v>
      </c>
      <c r="E28" s="113">
        <f t="shared" si="13"/>
        <v>180000</v>
      </c>
      <c r="F28" s="113">
        <f t="shared" si="12"/>
        <v>180000</v>
      </c>
      <c r="G28" s="293">
        <v>40000</v>
      </c>
      <c r="H28" s="299">
        <v>140000</v>
      </c>
      <c r="I28" s="296"/>
      <c r="J28" s="296"/>
      <c r="K28" s="296"/>
      <c r="L28" s="296"/>
      <c r="M28" s="248"/>
      <c r="N28" s="149"/>
      <c r="O28" s="248">
        <f>SUM(P28,T28)</f>
        <v>0</v>
      </c>
      <c r="P28" s="149"/>
      <c r="Q28" s="149"/>
      <c r="R28" s="149"/>
      <c r="S28" s="149"/>
      <c r="T28" s="113"/>
      <c r="U28" s="15"/>
    </row>
    <row r="29" spans="1:21" s="17" customFormat="1" ht="12.75">
      <c r="A29" s="127"/>
      <c r="B29" s="127">
        <v>71035</v>
      </c>
      <c r="C29" s="137" t="s">
        <v>133</v>
      </c>
      <c r="D29" s="113">
        <f t="shared" si="11"/>
        <v>34500</v>
      </c>
      <c r="E29" s="113">
        <f t="shared" si="13"/>
        <v>34500</v>
      </c>
      <c r="F29" s="113">
        <f t="shared" si="12"/>
        <v>34500</v>
      </c>
      <c r="G29" s="248" t="s">
        <v>194</v>
      </c>
      <c r="H29" s="299">
        <v>34500</v>
      </c>
      <c r="I29" s="296"/>
      <c r="J29" s="296"/>
      <c r="K29" s="296"/>
      <c r="L29" s="296"/>
      <c r="M29" s="248"/>
      <c r="N29" s="149"/>
      <c r="O29" s="248"/>
      <c r="P29" s="149"/>
      <c r="Q29" s="149"/>
      <c r="R29" s="149"/>
      <c r="S29" s="149"/>
      <c r="T29" s="113"/>
      <c r="U29" s="15"/>
    </row>
    <row r="30" spans="1:21" s="17" customFormat="1" ht="19.5">
      <c r="A30" s="127"/>
      <c r="B30" s="127">
        <v>71095</v>
      </c>
      <c r="C30" s="137" t="s">
        <v>53</v>
      </c>
      <c r="D30" s="113">
        <f t="shared" si="11"/>
        <v>5000</v>
      </c>
      <c r="E30" s="113">
        <f t="shared" si="13"/>
        <v>5000</v>
      </c>
      <c r="F30" s="113">
        <f t="shared" si="12"/>
        <v>5000</v>
      </c>
      <c r="G30" s="293">
        <v>5000</v>
      </c>
      <c r="H30" s="296" t="s">
        <v>194</v>
      </c>
      <c r="I30" s="296"/>
      <c r="J30" s="296"/>
      <c r="K30" s="296"/>
      <c r="L30" s="296"/>
      <c r="M30" s="248"/>
      <c r="N30" s="149"/>
      <c r="O30" s="248">
        <f>SUM(P30,T30)</f>
        <v>0</v>
      </c>
      <c r="P30" s="149"/>
      <c r="Q30" s="149"/>
      <c r="R30" s="149"/>
      <c r="S30" s="149"/>
      <c r="T30" s="113"/>
      <c r="U30" s="15"/>
    </row>
    <row r="31" spans="1:21" ht="21.75" customHeight="1">
      <c r="A31" s="124">
        <v>750</v>
      </c>
      <c r="B31" s="124"/>
      <c r="C31" s="136" t="s">
        <v>66</v>
      </c>
      <c r="D31" s="114">
        <f>SUM(E31,O31)</f>
        <v>10010249</v>
      </c>
      <c r="E31" s="114">
        <f>SUM(F31,I31,J31,K31,L31,M31,N31)</f>
        <v>6850217</v>
      </c>
      <c r="F31" s="114">
        <f aca="true" t="shared" si="15" ref="F31:F49">SUM(G31,H31)</f>
        <v>6395130</v>
      </c>
      <c r="G31" s="247">
        <f>SUM(G32,G34,G35,G36,G37)</f>
        <v>4633407</v>
      </c>
      <c r="H31" s="295">
        <f>SUM(H32,H34,H35,H36,H37)</f>
        <v>1761723</v>
      </c>
      <c r="I31" s="295">
        <f>SUM(I32:I37)</f>
        <v>0</v>
      </c>
      <c r="J31" s="295">
        <f>SUM(J32:J37)</f>
        <v>368800</v>
      </c>
      <c r="K31" s="295">
        <f>SUM(K32:K37)</f>
        <v>0</v>
      </c>
      <c r="L31" s="295">
        <f>SUM(L32:L37)</f>
        <v>86287</v>
      </c>
      <c r="M31" s="247">
        <f>SUM(M32)</f>
        <v>0</v>
      </c>
      <c r="N31" s="148">
        <f>SUM(N32)</f>
        <v>0</v>
      </c>
      <c r="O31" s="247">
        <f>SUM(O32,O34,O35,O36,O37)</f>
        <v>3160032</v>
      </c>
      <c r="P31" s="148">
        <f>SUM(P32,P35,P37)</f>
        <v>3160032</v>
      </c>
      <c r="Q31" s="148">
        <f>SUM(Q32:Q37)</f>
        <v>3015032</v>
      </c>
      <c r="R31" s="148"/>
      <c r="S31" s="148"/>
      <c r="T31" s="114">
        <f>SUM(T32)</f>
        <v>0</v>
      </c>
      <c r="U31" s="15"/>
    </row>
    <row r="32" spans="1:21" s="17" customFormat="1" ht="19.5">
      <c r="A32" s="127"/>
      <c r="B32" s="127">
        <v>75011</v>
      </c>
      <c r="C32" s="137" t="s">
        <v>67</v>
      </c>
      <c r="D32" s="113">
        <f>SUM(E32,O32)</f>
        <v>242036</v>
      </c>
      <c r="E32" s="113">
        <f t="shared" si="13"/>
        <v>237036</v>
      </c>
      <c r="F32" s="113">
        <f t="shared" si="15"/>
        <v>237036</v>
      </c>
      <c r="G32" s="293">
        <v>231219</v>
      </c>
      <c r="H32" s="299">
        <v>5817</v>
      </c>
      <c r="I32" s="296"/>
      <c r="J32" s="296"/>
      <c r="K32" s="296"/>
      <c r="L32" s="296"/>
      <c r="M32" s="248"/>
      <c r="N32" s="149"/>
      <c r="O32" s="248">
        <f>SUM(P32,T32)</f>
        <v>5000</v>
      </c>
      <c r="P32" s="149">
        <v>5000</v>
      </c>
      <c r="Q32" s="149"/>
      <c r="R32" s="149"/>
      <c r="S32" s="149"/>
      <c r="T32" s="113"/>
      <c r="U32" s="15"/>
    </row>
    <row r="33" spans="1:21" s="7" customFormat="1" ht="13.5" customHeight="1">
      <c r="A33" s="128"/>
      <c r="B33" s="128"/>
      <c r="C33" s="141" t="s">
        <v>134</v>
      </c>
      <c r="D33" s="116">
        <f t="shared" si="11"/>
        <v>242036</v>
      </c>
      <c r="E33" s="116">
        <f t="shared" si="13"/>
        <v>237036</v>
      </c>
      <c r="F33" s="116">
        <f>SUM(G33,H33)</f>
        <v>237036</v>
      </c>
      <c r="G33" s="298">
        <v>231219</v>
      </c>
      <c r="H33" s="305">
        <v>5817</v>
      </c>
      <c r="I33" s="306"/>
      <c r="J33" s="306"/>
      <c r="K33" s="306"/>
      <c r="L33" s="306"/>
      <c r="M33" s="291"/>
      <c r="N33" s="152"/>
      <c r="O33" s="248">
        <f>SUM(P33,T33)</f>
        <v>5000</v>
      </c>
      <c r="P33" s="311">
        <v>5000</v>
      </c>
      <c r="Q33" s="152"/>
      <c r="R33" s="152"/>
      <c r="S33" s="152"/>
      <c r="T33" s="116"/>
      <c r="U33" s="18"/>
    </row>
    <row r="34" spans="1:21" s="17" customFormat="1" ht="12.75">
      <c r="A34" s="127"/>
      <c r="B34" s="127">
        <v>75022</v>
      </c>
      <c r="C34" s="137" t="s">
        <v>135</v>
      </c>
      <c r="D34" s="113">
        <f t="shared" si="11"/>
        <v>397900</v>
      </c>
      <c r="E34" s="113">
        <f t="shared" si="13"/>
        <v>397900</v>
      </c>
      <c r="F34" s="113">
        <f>SUM(G34,H34)</f>
        <v>34100</v>
      </c>
      <c r="G34" s="248"/>
      <c r="H34" s="299">
        <v>34100</v>
      </c>
      <c r="I34" s="299"/>
      <c r="J34" s="299">
        <v>363800</v>
      </c>
      <c r="K34" s="296"/>
      <c r="L34" s="296"/>
      <c r="M34" s="248"/>
      <c r="N34" s="149"/>
      <c r="O34" s="248">
        <f aca="true" t="shared" si="16" ref="O34:O39">SUM(P34,T34)</f>
        <v>0</v>
      </c>
      <c r="P34" s="149"/>
      <c r="Q34" s="149"/>
      <c r="R34" s="149"/>
      <c r="S34" s="149"/>
      <c r="T34" s="113"/>
      <c r="U34" s="15"/>
    </row>
    <row r="35" spans="1:21" s="17" customFormat="1" ht="12.75">
      <c r="A35" s="127"/>
      <c r="B35" s="127">
        <v>75023</v>
      </c>
      <c r="C35" s="137" t="s">
        <v>136</v>
      </c>
      <c r="D35" s="113">
        <f>SUM(E35,O35)</f>
        <v>5715574</v>
      </c>
      <c r="E35" s="113">
        <f>SUM(F35,I35,J35,K35,M35,N35)</f>
        <v>5575574</v>
      </c>
      <c r="F35" s="113">
        <f>SUM(G35,H35)</f>
        <v>5570574</v>
      </c>
      <c r="G35" s="293">
        <v>4372188</v>
      </c>
      <c r="H35" s="299">
        <v>1198386</v>
      </c>
      <c r="I35" s="296"/>
      <c r="J35" s="299">
        <v>5000</v>
      </c>
      <c r="K35" s="296"/>
      <c r="L35" s="296"/>
      <c r="M35" s="248"/>
      <c r="N35" s="149"/>
      <c r="O35" s="248">
        <f t="shared" si="16"/>
        <v>140000</v>
      </c>
      <c r="P35" s="290">
        <v>140000</v>
      </c>
      <c r="Q35" s="149"/>
      <c r="R35" s="149"/>
      <c r="S35" s="149"/>
      <c r="T35" s="113"/>
      <c r="U35" s="15"/>
    </row>
    <row r="36" spans="1:21" s="17" customFormat="1" ht="39" customHeight="1">
      <c r="A36" s="127"/>
      <c r="B36" s="127">
        <v>75075</v>
      </c>
      <c r="C36" s="137" t="s">
        <v>137</v>
      </c>
      <c r="D36" s="113">
        <f t="shared" si="11"/>
        <v>553420</v>
      </c>
      <c r="E36" s="113">
        <f t="shared" si="13"/>
        <v>553420</v>
      </c>
      <c r="F36" s="113">
        <f t="shared" si="15"/>
        <v>553420</v>
      </c>
      <c r="G36" s="293">
        <v>30000</v>
      </c>
      <c r="H36" s="299">
        <v>523420</v>
      </c>
      <c r="I36" s="296"/>
      <c r="J36" s="296"/>
      <c r="K36" s="296"/>
      <c r="L36" s="296"/>
      <c r="M36" s="248"/>
      <c r="N36" s="149"/>
      <c r="O36" s="248">
        <f t="shared" si="16"/>
        <v>0</v>
      </c>
      <c r="P36" s="149"/>
      <c r="Q36" s="149"/>
      <c r="R36" s="149"/>
      <c r="S36" s="149"/>
      <c r="T36" s="113"/>
      <c r="U36" s="15"/>
    </row>
    <row r="37" spans="1:21" s="17" customFormat="1" ht="19.5">
      <c r="A37" s="127"/>
      <c r="B37" s="127">
        <v>75095</v>
      </c>
      <c r="C37" s="137" t="s">
        <v>53</v>
      </c>
      <c r="D37" s="113">
        <f t="shared" si="11"/>
        <v>3101319</v>
      </c>
      <c r="E37" s="113">
        <f>SUM(F37,I37,J37,K37,L37,M37,N37)</f>
        <v>86287</v>
      </c>
      <c r="F37" s="113">
        <f>SUM(G37,H37)</f>
        <v>0</v>
      </c>
      <c r="G37" s="248" t="s">
        <v>194</v>
      </c>
      <c r="H37" s="299" t="s">
        <v>194</v>
      </c>
      <c r="I37" s="296"/>
      <c r="J37" s="296" t="s">
        <v>194</v>
      </c>
      <c r="K37" s="296"/>
      <c r="L37" s="296">
        <v>86287</v>
      </c>
      <c r="M37" s="248"/>
      <c r="N37" s="149"/>
      <c r="O37" s="248">
        <f t="shared" si="16"/>
        <v>3015032</v>
      </c>
      <c r="P37" s="290">
        <v>3015032</v>
      </c>
      <c r="Q37" s="290">
        <v>3015032</v>
      </c>
      <c r="R37" s="149"/>
      <c r="S37" s="149"/>
      <c r="T37" s="113"/>
      <c r="U37" s="15"/>
    </row>
    <row r="38" spans="1:21" ht="81">
      <c r="A38" s="124">
        <v>751</v>
      </c>
      <c r="B38" s="124"/>
      <c r="C38" s="136" t="s">
        <v>72</v>
      </c>
      <c r="D38" s="114">
        <f t="shared" si="11"/>
        <v>5175</v>
      </c>
      <c r="E38" s="114">
        <f t="shared" si="13"/>
        <v>5175</v>
      </c>
      <c r="F38" s="114">
        <f t="shared" si="15"/>
        <v>5175</v>
      </c>
      <c r="G38" s="247">
        <f aca="true" t="shared" si="17" ref="G38:N38">SUM(G39)</f>
        <v>5175</v>
      </c>
      <c r="H38" s="295">
        <f t="shared" si="17"/>
        <v>0</v>
      </c>
      <c r="I38" s="295">
        <f t="shared" si="17"/>
        <v>0</v>
      </c>
      <c r="J38" s="295">
        <f t="shared" si="17"/>
        <v>0</v>
      </c>
      <c r="K38" s="295">
        <f t="shared" si="17"/>
        <v>0</v>
      </c>
      <c r="L38" s="295">
        <f t="shared" si="17"/>
        <v>0</v>
      </c>
      <c r="M38" s="247">
        <f t="shared" si="17"/>
        <v>0</v>
      </c>
      <c r="N38" s="148">
        <f t="shared" si="17"/>
        <v>0</v>
      </c>
      <c r="O38" s="247">
        <f t="shared" si="16"/>
        <v>0</v>
      </c>
      <c r="P38" s="148">
        <f>SUM(P39)</f>
        <v>0</v>
      </c>
      <c r="Q38" s="148"/>
      <c r="R38" s="148"/>
      <c r="S38" s="148"/>
      <c r="T38" s="114">
        <f>SUM(T39)</f>
        <v>0</v>
      </c>
      <c r="U38" s="15"/>
    </row>
    <row r="39" spans="1:21" ht="50.25" customHeight="1">
      <c r="A39" s="127"/>
      <c r="B39" s="127">
        <v>75101</v>
      </c>
      <c r="C39" s="137" t="s">
        <v>336</v>
      </c>
      <c r="D39" s="113">
        <f t="shared" si="11"/>
        <v>5175</v>
      </c>
      <c r="E39" s="113">
        <f t="shared" si="13"/>
        <v>5175</v>
      </c>
      <c r="F39" s="113">
        <f t="shared" si="15"/>
        <v>5175</v>
      </c>
      <c r="G39" s="293">
        <v>5175</v>
      </c>
      <c r="H39" s="296" t="s">
        <v>194</v>
      </c>
      <c r="I39" s="296"/>
      <c r="J39" s="296"/>
      <c r="K39" s="296"/>
      <c r="L39" s="296"/>
      <c r="M39" s="248"/>
      <c r="N39" s="149"/>
      <c r="O39" s="247">
        <f t="shared" si="16"/>
        <v>0</v>
      </c>
      <c r="P39" s="149"/>
      <c r="Q39" s="149"/>
      <c r="R39" s="149"/>
      <c r="S39" s="149"/>
      <c r="T39" s="113"/>
      <c r="U39" s="15"/>
    </row>
    <row r="40" spans="1:21" s="7" customFormat="1" ht="19.5">
      <c r="A40" s="128"/>
      <c r="B40" s="128"/>
      <c r="C40" s="141" t="s">
        <v>134</v>
      </c>
      <c r="D40" s="116">
        <f t="shared" si="11"/>
        <v>5175</v>
      </c>
      <c r="E40" s="116">
        <f>SUM(F40,I40,J40,K40,M40,N40)</f>
        <v>5175</v>
      </c>
      <c r="F40" s="116">
        <f t="shared" si="15"/>
        <v>5175</v>
      </c>
      <c r="G40" s="298">
        <v>5175</v>
      </c>
      <c r="H40" s="306"/>
      <c r="I40" s="306"/>
      <c r="J40" s="306"/>
      <c r="K40" s="306"/>
      <c r="L40" s="306"/>
      <c r="M40" s="291"/>
      <c r="N40" s="152"/>
      <c r="O40" s="291"/>
      <c r="P40" s="152"/>
      <c r="Q40" s="152"/>
      <c r="R40" s="152"/>
      <c r="S40" s="152"/>
      <c r="T40" s="116"/>
      <c r="U40" s="18"/>
    </row>
    <row r="41" spans="1:21" ht="45">
      <c r="A41" s="124">
        <v>754</v>
      </c>
      <c r="B41" s="124"/>
      <c r="C41" s="136" t="s">
        <v>73</v>
      </c>
      <c r="D41" s="114">
        <f>SUM(E41,O41)</f>
        <v>822915</v>
      </c>
      <c r="E41" s="114">
        <f>SUM(F41,I41,J41,K41,M41,N41)</f>
        <v>430115</v>
      </c>
      <c r="F41" s="114">
        <f>SUM(G41,H41)</f>
        <v>186615</v>
      </c>
      <c r="G41" s="247">
        <f>SUM(G42,G45,G48)</f>
        <v>0</v>
      </c>
      <c r="H41" s="295">
        <f>SUM(H42,H45,H47,H48)</f>
        <v>186615</v>
      </c>
      <c r="I41" s="295">
        <f>SUM(I42:I48)</f>
        <v>208500</v>
      </c>
      <c r="J41" s="295">
        <f aca="true" t="shared" si="18" ref="J41:T41">SUM(J42:J48)</f>
        <v>35000</v>
      </c>
      <c r="K41" s="295">
        <f t="shared" si="18"/>
        <v>0</v>
      </c>
      <c r="L41" s="295">
        <f t="shared" si="18"/>
        <v>0</v>
      </c>
      <c r="M41" s="247">
        <f t="shared" si="18"/>
        <v>0</v>
      </c>
      <c r="N41" s="148">
        <f t="shared" si="18"/>
        <v>0</v>
      </c>
      <c r="O41" s="247">
        <f>SUM(P41,T41)</f>
        <v>392800</v>
      </c>
      <c r="P41" s="148">
        <f>SUM(P42,P43,P47,P48)</f>
        <v>392800</v>
      </c>
      <c r="Q41" s="148">
        <f t="shared" si="18"/>
        <v>0</v>
      </c>
      <c r="R41" s="148">
        <f>SUM(R42:R48)</f>
        <v>0</v>
      </c>
      <c r="S41" s="148">
        <f t="shared" si="18"/>
        <v>0</v>
      </c>
      <c r="T41" s="114">
        <f t="shared" si="18"/>
        <v>0</v>
      </c>
      <c r="U41" s="15"/>
    </row>
    <row r="42" spans="1:21" ht="29.25">
      <c r="A42" s="127"/>
      <c r="B42" s="127">
        <v>75404</v>
      </c>
      <c r="C42" s="405" t="s">
        <v>300</v>
      </c>
      <c r="D42" s="113">
        <f t="shared" si="11"/>
        <v>65000</v>
      </c>
      <c r="E42" s="113">
        <f t="shared" si="13"/>
        <v>65000</v>
      </c>
      <c r="F42" s="113">
        <f t="shared" si="15"/>
        <v>0</v>
      </c>
      <c r="G42" s="248" t="s">
        <v>194</v>
      </c>
      <c r="H42" s="296" t="s">
        <v>194</v>
      </c>
      <c r="I42" s="299">
        <v>65000</v>
      </c>
      <c r="J42" s="296" t="s">
        <v>194</v>
      </c>
      <c r="K42" s="296"/>
      <c r="L42" s="296"/>
      <c r="M42" s="248"/>
      <c r="N42" s="149"/>
      <c r="O42" s="247">
        <f>SUM(P42,T42)</f>
        <v>0</v>
      </c>
      <c r="P42" s="149"/>
      <c r="Q42" s="149"/>
      <c r="R42" s="149"/>
      <c r="S42" s="149"/>
      <c r="T42" s="113"/>
      <c r="U42" s="15"/>
    </row>
    <row r="43" spans="1:21" ht="48.75">
      <c r="A43" s="127"/>
      <c r="B43" s="127">
        <v>75411</v>
      </c>
      <c r="C43" s="143" t="s">
        <v>301</v>
      </c>
      <c r="D43" s="113">
        <f>SUM(E43,O43)</f>
        <v>45000</v>
      </c>
      <c r="E43" s="113">
        <f t="shared" si="13"/>
        <v>45000</v>
      </c>
      <c r="F43" s="113">
        <f t="shared" si="15"/>
        <v>0</v>
      </c>
      <c r="G43" s="248"/>
      <c r="H43" s="296"/>
      <c r="I43" s="299">
        <v>45000</v>
      </c>
      <c r="J43" s="296"/>
      <c r="K43" s="296"/>
      <c r="L43" s="296"/>
      <c r="M43" s="248"/>
      <c r="N43" s="149"/>
      <c r="O43" s="248">
        <f>SUM(P43,T43)</f>
        <v>0</v>
      </c>
      <c r="P43" s="149" t="s">
        <v>194</v>
      </c>
      <c r="Q43" s="149"/>
      <c r="R43" s="149" t="s">
        <v>194</v>
      </c>
      <c r="S43" s="149" t="s">
        <v>194</v>
      </c>
      <c r="T43" s="113"/>
      <c r="U43" s="15"/>
    </row>
    <row r="44" spans="1:21" ht="22.5" customHeight="1">
      <c r="A44" s="127"/>
      <c r="B44" s="127">
        <v>75412</v>
      </c>
      <c r="C44" s="137" t="s">
        <v>138</v>
      </c>
      <c r="D44" s="113">
        <f t="shared" si="11"/>
        <v>133500</v>
      </c>
      <c r="E44" s="113">
        <f t="shared" si="13"/>
        <v>133500</v>
      </c>
      <c r="F44" s="113">
        <f t="shared" si="15"/>
        <v>0</v>
      </c>
      <c r="G44" s="248"/>
      <c r="H44" s="296"/>
      <c r="I44" s="299">
        <v>98500</v>
      </c>
      <c r="J44" s="299">
        <v>35000</v>
      </c>
      <c r="K44" s="296"/>
      <c r="L44" s="296"/>
      <c r="M44" s="248"/>
      <c r="N44" s="149"/>
      <c r="O44" s="247"/>
      <c r="P44" s="149"/>
      <c r="Q44" s="149"/>
      <c r="R44" s="149"/>
      <c r="S44" s="149"/>
      <c r="T44" s="113"/>
      <c r="U44" s="15"/>
    </row>
    <row r="45" spans="1:21" ht="19.5">
      <c r="A45" s="127"/>
      <c r="B45" s="127">
        <v>75414</v>
      </c>
      <c r="C45" s="137" t="s">
        <v>74</v>
      </c>
      <c r="D45" s="113">
        <f t="shared" si="11"/>
        <v>10615</v>
      </c>
      <c r="E45" s="113">
        <f t="shared" si="13"/>
        <v>10615</v>
      </c>
      <c r="F45" s="113">
        <f t="shared" si="15"/>
        <v>10615</v>
      </c>
      <c r="G45" s="248"/>
      <c r="H45" s="299">
        <v>10615</v>
      </c>
      <c r="I45" s="296"/>
      <c r="J45" s="296"/>
      <c r="K45" s="296"/>
      <c r="L45" s="296"/>
      <c r="M45" s="248"/>
      <c r="N45" s="149"/>
      <c r="O45" s="247" t="s">
        <v>194</v>
      </c>
      <c r="P45" s="149"/>
      <c r="Q45" s="149"/>
      <c r="R45" s="149"/>
      <c r="S45" s="149"/>
      <c r="T45" s="113"/>
      <c r="U45" s="15"/>
    </row>
    <row r="46" spans="1:21" ht="12.75" customHeight="1">
      <c r="A46" s="127"/>
      <c r="B46" s="127"/>
      <c r="C46" s="141" t="s">
        <v>134</v>
      </c>
      <c r="D46" s="116">
        <f>SUM(E46,O46)</f>
        <v>4000</v>
      </c>
      <c r="E46" s="116">
        <f t="shared" si="13"/>
        <v>4000</v>
      </c>
      <c r="F46" s="116">
        <f>SUM(G46,H46)</f>
        <v>4000</v>
      </c>
      <c r="G46" s="291"/>
      <c r="H46" s="305">
        <v>4000</v>
      </c>
      <c r="I46" s="296"/>
      <c r="J46" s="296"/>
      <c r="K46" s="296"/>
      <c r="L46" s="296"/>
      <c r="M46" s="248"/>
      <c r="N46" s="149"/>
      <c r="O46" s="247"/>
      <c r="P46" s="149"/>
      <c r="Q46" s="149"/>
      <c r="R46" s="149"/>
      <c r="S46" s="149"/>
      <c r="T46" s="113"/>
      <c r="U46" s="15"/>
    </row>
    <row r="47" spans="1:21" ht="19.5">
      <c r="A47" s="127"/>
      <c r="B47" s="127">
        <v>75421</v>
      </c>
      <c r="C47" s="137" t="s">
        <v>139</v>
      </c>
      <c r="D47" s="115">
        <f>SUM(E47,O47)</f>
        <v>176000</v>
      </c>
      <c r="E47" s="115">
        <f t="shared" si="13"/>
        <v>176000</v>
      </c>
      <c r="F47" s="115">
        <f>SUM(G47,H47)</f>
        <v>176000</v>
      </c>
      <c r="G47" s="248"/>
      <c r="H47" s="299">
        <v>176000</v>
      </c>
      <c r="I47" s="296"/>
      <c r="J47" s="296"/>
      <c r="K47" s="296"/>
      <c r="L47" s="296"/>
      <c r="M47" s="248"/>
      <c r="N47" s="149"/>
      <c r="O47" s="248">
        <f aca="true" t="shared" si="19" ref="O47:O59">SUM(P47,T47)</f>
        <v>0</v>
      </c>
      <c r="P47" s="149"/>
      <c r="Q47" s="149"/>
      <c r="R47" s="149"/>
      <c r="S47" s="149"/>
      <c r="T47" s="113"/>
      <c r="U47" s="15"/>
    </row>
    <row r="48" spans="1:21" ht="19.5">
      <c r="A48" s="127"/>
      <c r="B48" s="127">
        <v>75495</v>
      </c>
      <c r="C48" s="137" t="s">
        <v>53</v>
      </c>
      <c r="D48" s="113">
        <f t="shared" si="11"/>
        <v>392800</v>
      </c>
      <c r="E48" s="113">
        <f t="shared" si="13"/>
        <v>0</v>
      </c>
      <c r="F48" s="113">
        <f t="shared" si="15"/>
        <v>0</v>
      </c>
      <c r="G48" s="248"/>
      <c r="H48" s="296" t="s">
        <v>194</v>
      </c>
      <c r="I48" s="296"/>
      <c r="J48" s="296"/>
      <c r="K48" s="296"/>
      <c r="L48" s="296"/>
      <c r="M48" s="248"/>
      <c r="N48" s="149"/>
      <c r="O48" s="248">
        <f t="shared" si="19"/>
        <v>392800</v>
      </c>
      <c r="P48" s="290">
        <v>392800</v>
      </c>
      <c r="Q48" s="149"/>
      <c r="R48" s="149"/>
      <c r="S48" s="149"/>
      <c r="T48" s="113"/>
      <c r="U48" s="15"/>
    </row>
    <row r="49" spans="1:21" ht="118.5" customHeight="1">
      <c r="A49" s="124">
        <v>756</v>
      </c>
      <c r="B49" s="124"/>
      <c r="C49" s="136" t="s">
        <v>354</v>
      </c>
      <c r="D49" s="114">
        <f t="shared" si="11"/>
        <v>53497</v>
      </c>
      <c r="E49" s="114">
        <f t="shared" si="13"/>
        <v>53497</v>
      </c>
      <c r="F49" s="114">
        <f t="shared" si="15"/>
        <v>53497</v>
      </c>
      <c r="G49" s="247">
        <f aca="true" t="shared" si="20" ref="G49:N49">SUM(G50)</f>
        <v>25587</v>
      </c>
      <c r="H49" s="295">
        <f t="shared" si="20"/>
        <v>27910</v>
      </c>
      <c r="I49" s="295">
        <f t="shared" si="20"/>
        <v>0</v>
      </c>
      <c r="J49" s="295">
        <f t="shared" si="20"/>
        <v>0</v>
      </c>
      <c r="K49" s="295">
        <f t="shared" si="20"/>
        <v>0</v>
      </c>
      <c r="L49" s="295">
        <f t="shared" si="20"/>
        <v>0</v>
      </c>
      <c r="M49" s="247">
        <f t="shared" si="20"/>
        <v>0</v>
      </c>
      <c r="N49" s="148">
        <f t="shared" si="20"/>
        <v>0</v>
      </c>
      <c r="O49" s="247">
        <f t="shared" si="19"/>
        <v>0</v>
      </c>
      <c r="P49" s="148">
        <f>SUM(P50)</f>
        <v>0</v>
      </c>
      <c r="Q49" s="148"/>
      <c r="R49" s="148"/>
      <c r="S49" s="148"/>
      <c r="T49" s="114">
        <f>SUM(T50)</f>
        <v>0</v>
      </c>
      <c r="U49" s="15"/>
    </row>
    <row r="50" spans="1:21" ht="55.5" customHeight="1">
      <c r="A50" s="127"/>
      <c r="B50" s="127">
        <v>75647</v>
      </c>
      <c r="C50" s="137" t="s">
        <v>337</v>
      </c>
      <c r="D50" s="113">
        <f>SUM(E50,O50)</f>
        <v>53497</v>
      </c>
      <c r="E50" s="113">
        <f>SUM(F50,I50,J50,K50,M50,N50)</f>
        <v>53497</v>
      </c>
      <c r="F50" s="113">
        <f>SUM(G50,H50)</f>
        <v>53497</v>
      </c>
      <c r="G50" s="293">
        <v>25587</v>
      </c>
      <c r="H50" s="299">
        <v>27910</v>
      </c>
      <c r="I50" s="296"/>
      <c r="J50" s="296"/>
      <c r="K50" s="296"/>
      <c r="L50" s="296"/>
      <c r="M50" s="248"/>
      <c r="N50" s="149"/>
      <c r="O50" s="247">
        <f t="shared" si="19"/>
        <v>0</v>
      </c>
      <c r="P50" s="149"/>
      <c r="Q50" s="149"/>
      <c r="R50" s="149"/>
      <c r="S50" s="149"/>
      <c r="T50" s="113"/>
      <c r="U50" s="15"/>
    </row>
    <row r="51" spans="1:21" ht="27">
      <c r="A51" s="124">
        <v>757</v>
      </c>
      <c r="B51" s="124"/>
      <c r="C51" s="136" t="s">
        <v>140</v>
      </c>
      <c r="D51" s="114">
        <f t="shared" si="11"/>
        <v>1125000</v>
      </c>
      <c r="E51" s="114">
        <f t="shared" si="13"/>
        <v>1125000</v>
      </c>
      <c r="F51" s="114">
        <f>SUM(G51,H51)</f>
        <v>0</v>
      </c>
      <c r="G51" s="247">
        <f aca="true" t="shared" si="21" ref="G51:N51">SUM(G52)</f>
        <v>0</v>
      </c>
      <c r="H51" s="295">
        <f t="shared" si="21"/>
        <v>0</v>
      </c>
      <c r="I51" s="295">
        <f t="shared" si="21"/>
        <v>0</v>
      </c>
      <c r="J51" s="295">
        <f t="shared" si="21"/>
        <v>0</v>
      </c>
      <c r="K51" s="295">
        <f t="shared" si="21"/>
        <v>0</v>
      </c>
      <c r="L51" s="295">
        <f t="shared" si="21"/>
        <v>0</v>
      </c>
      <c r="M51" s="247">
        <f t="shared" si="21"/>
        <v>0</v>
      </c>
      <c r="N51" s="148">
        <f t="shared" si="21"/>
        <v>1125000</v>
      </c>
      <c r="O51" s="247">
        <f t="shared" si="19"/>
        <v>0</v>
      </c>
      <c r="P51" s="148">
        <f>SUM(P52)</f>
        <v>0</v>
      </c>
      <c r="Q51" s="148"/>
      <c r="R51" s="148"/>
      <c r="S51" s="148"/>
      <c r="T51" s="114">
        <f>SUM(T52)</f>
        <v>0</v>
      </c>
      <c r="U51" s="15"/>
    </row>
    <row r="52" spans="1:21" ht="48.75">
      <c r="A52" s="127"/>
      <c r="B52" s="127">
        <v>75702</v>
      </c>
      <c r="C52" s="137" t="s">
        <v>338</v>
      </c>
      <c r="D52" s="113">
        <f t="shared" si="11"/>
        <v>1125000</v>
      </c>
      <c r="E52" s="113">
        <f t="shared" si="13"/>
        <v>1125000</v>
      </c>
      <c r="F52" s="113"/>
      <c r="G52" s="248"/>
      <c r="H52" s="296"/>
      <c r="I52" s="296"/>
      <c r="J52" s="296"/>
      <c r="K52" s="296"/>
      <c r="L52" s="296"/>
      <c r="M52" s="248"/>
      <c r="N52" s="290">
        <v>1125000</v>
      </c>
      <c r="O52" s="247">
        <f t="shared" si="19"/>
        <v>0</v>
      </c>
      <c r="P52" s="149"/>
      <c r="Q52" s="149"/>
      <c r="R52" s="149"/>
      <c r="S52" s="149"/>
      <c r="T52" s="113"/>
      <c r="U52" s="15"/>
    </row>
    <row r="53" spans="1:21" ht="18">
      <c r="A53" s="124">
        <v>758</v>
      </c>
      <c r="B53" s="124"/>
      <c r="C53" s="136" t="s">
        <v>94</v>
      </c>
      <c r="D53" s="114">
        <f t="shared" si="11"/>
        <v>600000</v>
      </c>
      <c r="E53" s="114">
        <f>SUM(F53,I53,J53,K53,M53,N53)</f>
        <v>250000</v>
      </c>
      <c r="F53" s="114">
        <f aca="true" t="shared" si="22" ref="F53:F63">SUM(G53,H53)</f>
        <v>250000</v>
      </c>
      <c r="G53" s="247">
        <f>SUM(G54:G54)</f>
        <v>0</v>
      </c>
      <c r="H53" s="295">
        <f>SUM(H54:H54)</f>
        <v>250000</v>
      </c>
      <c r="I53" s="295">
        <f aca="true" t="shared" si="23" ref="I53:N53">SUM(I54)</f>
        <v>0</v>
      </c>
      <c r="J53" s="295">
        <f t="shared" si="23"/>
        <v>0</v>
      </c>
      <c r="K53" s="295">
        <f t="shared" si="23"/>
        <v>0</v>
      </c>
      <c r="L53" s="295">
        <f t="shared" si="23"/>
        <v>0</v>
      </c>
      <c r="M53" s="247">
        <f t="shared" si="23"/>
        <v>0</v>
      </c>
      <c r="N53" s="148">
        <f t="shared" si="23"/>
        <v>0</v>
      </c>
      <c r="O53" s="247">
        <f t="shared" si="19"/>
        <v>350000</v>
      </c>
      <c r="P53" s="148">
        <f>SUM(P54:P54)</f>
        <v>350000</v>
      </c>
      <c r="Q53" s="148"/>
      <c r="R53" s="148"/>
      <c r="S53" s="148"/>
      <c r="T53" s="114">
        <f>SUM(T54)</f>
        <v>0</v>
      </c>
      <c r="U53" s="15"/>
    </row>
    <row r="54" spans="1:21" s="17" customFormat="1" ht="19.5">
      <c r="A54" s="127"/>
      <c r="B54" s="127">
        <v>75818</v>
      </c>
      <c r="C54" s="137" t="s">
        <v>141</v>
      </c>
      <c r="D54" s="113">
        <f>SUM(E54,O54)</f>
        <v>600000</v>
      </c>
      <c r="E54" s="113">
        <f>SUM(F54,I54,J54,K54,M54,N54)</f>
        <v>250000</v>
      </c>
      <c r="F54" s="113">
        <f t="shared" si="22"/>
        <v>250000</v>
      </c>
      <c r="G54" s="248"/>
      <c r="H54" s="299">
        <v>250000</v>
      </c>
      <c r="I54" s="296"/>
      <c r="J54" s="296"/>
      <c r="K54" s="296"/>
      <c r="L54" s="296"/>
      <c r="M54" s="248"/>
      <c r="N54" s="149"/>
      <c r="O54" s="248">
        <f t="shared" si="19"/>
        <v>350000</v>
      </c>
      <c r="P54" s="290">
        <v>350000</v>
      </c>
      <c r="Q54" s="149"/>
      <c r="R54" s="149"/>
      <c r="S54" s="149"/>
      <c r="T54" s="113"/>
      <c r="U54" s="15"/>
    </row>
    <row r="55" spans="1:21" ht="21" customHeight="1">
      <c r="A55" s="124">
        <v>801</v>
      </c>
      <c r="B55" s="124"/>
      <c r="C55" s="136" t="s">
        <v>100</v>
      </c>
      <c r="D55" s="118">
        <f t="shared" si="11"/>
        <v>27085896.16</v>
      </c>
      <c r="E55" s="118">
        <f>SUM(F55,I55,J55,K55,M55,N55)</f>
        <v>27047896.16</v>
      </c>
      <c r="F55" s="114">
        <f>SUM(G55,H55)</f>
        <v>23934380</v>
      </c>
      <c r="G55" s="247">
        <f>SUM(G56:G63)</f>
        <v>19922513</v>
      </c>
      <c r="H55" s="295">
        <f>SUM(H56:H63)</f>
        <v>4011867</v>
      </c>
      <c r="I55" s="295">
        <f>SUM(I56:I63)</f>
        <v>2692756</v>
      </c>
      <c r="J55" s="295">
        <f>SUM(J56:J63)</f>
        <v>98510</v>
      </c>
      <c r="K55" s="303">
        <f>SUM(K56:K63)</f>
        <v>322250.16</v>
      </c>
      <c r="L55" s="303"/>
      <c r="M55" s="247">
        <f aca="true" t="shared" si="24" ref="M55:T55">SUM(M56:M60)</f>
        <v>0</v>
      </c>
      <c r="N55" s="148">
        <f t="shared" si="24"/>
        <v>0</v>
      </c>
      <c r="O55" s="247">
        <f t="shared" si="19"/>
        <v>38000</v>
      </c>
      <c r="P55" s="148">
        <f>SUM(P56:P63)</f>
        <v>38000</v>
      </c>
      <c r="Q55" s="148">
        <f t="shared" si="24"/>
        <v>0</v>
      </c>
      <c r="R55" s="148"/>
      <c r="S55" s="148"/>
      <c r="T55" s="114">
        <f t="shared" si="24"/>
        <v>0</v>
      </c>
      <c r="U55" s="15"/>
    </row>
    <row r="56" spans="1:21" s="17" customFormat="1" ht="19.5">
      <c r="A56" s="127"/>
      <c r="B56" s="127">
        <v>80101</v>
      </c>
      <c r="C56" s="137" t="s">
        <v>142</v>
      </c>
      <c r="D56" s="113">
        <f t="shared" si="11"/>
        <v>11251246</v>
      </c>
      <c r="E56" s="113">
        <f t="shared" si="13"/>
        <v>11251246</v>
      </c>
      <c r="F56" s="113">
        <f t="shared" si="22"/>
        <v>10036034</v>
      </c>
      <c r="G56" s="293">
        <v>8572163</v>
      </c>
      <c r="H56" s="299">
        <v>1463871</v>
      </c>
      <c r="I56" s="299">
        <v>1201312</v>
      </c>
      <c r="J56" s="299">
        <v>13900</v>
      </c>
      <c r="K56" s="296"/>
      <c r="L56" s="296"/>
      <c r="M56" s="248"/>
      <c r="N56" s="149"/>
      <c r="O56" s="248">
        <f t="shared" si="19"/>
        <v>0</v>
      </c>
      <c r="P56" s="149"/>
      <c r="Q56" s="149"/>
      <c r="R56" s="149"/>
      <c r="S56" s="149"/>
      <c r="T56" s="113"/>
      <c r="U56" s="15"/>
    </row>
    <row r="57" spans="1:21" s="17" customFormat="1" ht="29.25" customHeight="1">
      <c r="A57" s="127"/>
      <c r="B57" s="127">
        <v>80103</v>
      </c>
      <c r="C57" s="137" t="s">
        <v>339</v>
      </c>
      <c r="D57" s="113">
        <f t="shared" si="11"/>
        <v>208885</v>
      </c>
      <c r="E57" s="113">
        <f t="shared" si="13"/>
        <v>208885</v>
      </c>
      <c r="F57" s="113">
        <f t="shared" si="22"/>
        <v>208885</v>
      </c>
      <c r="G57" s="293">
        <v>208885</v>
      </c>
      <c r="H57" s="296" t="s">
        <v>194</v>
      </c>
      <c r="I57" s="296"/>
      <c r="J57" s="296"/>
      <c r="K57" s="296"/>
      <c r="L57" s="296"/>
      <c r="M57" s="248"/>
      <c r="N57" s="149"/>
      <c r="O57" s="248">
        <f t="shared" si="19"/>
        <v>0</v>
      </c>
      <c r="P57" s="149"/>
      <c r="Q57" s="149"/>
      <c r="R57" s="149"/>
      <c r="S57" s="149"/>
      <c r="T57" s="113"/>
      <c r="U57" s="15"/>
    </row>
    <row r="58" spans="1:21" s="17" customFormat="1" ht="12.75">
      <c r="A58" s="127"/>
      <c r="B58" s="127">
        <v>80104</v>
      </c>
      <c r="C58" s="137" t="s">
        <v>232</v>
      </c>
      <c r="D58" s="113">
        <f t="shared" si="11"/>
        <v>6440329</v>
      </c>
      <c r="E58" s="113">
        <f t="shared" si="13"/>
        <v>6402329</v>
      </c>
      <c r="F58" s="113">
        <f t="shared" si="22"/>
        <v>5892629</v>
      </c>
      <c r="G58" s="293">
        <v>4992326</v>
      </c>
      <c r="H58" s="299">
        <v>900303</v>
      </c>
      <c r="I58" s="299">
        <v>506700</v>
      </c>
      <c r="J58" s="299">
        <v>3000</v>
      </c>
      <c r="K58" s="296"/>
      <c r="L58" s="296"/>
      <c r="M58" s="248"/>
      <c r="N58" s="149"/>
      <c r="O58" s="248">
        <f t="shared" si="19"/>
        <v>38000</v>
      </c>
      <c r="P58" s="290">
        <v>38000</v>
      </c>
      <c r="Q58" s="149"/>
      <c r="R58" s="149"/>
      <c r="S58" s="149"/>
      <c r="T58" s="113"/>
      <c r="U58" s="15"/>
    </row>
    <row r="59" spans="1:21" s="17" customFormat="1" ht="29.25">
      <c r="A59" s="127"/>
      <c r="B59" s="127">
        <v>80106</v>
      </c>
      <c r="C59" s="137" t="s">
        <v>379</v>
      </c>
      <c r="D59" s="113">
        <f t="shared" si="11"/>
        <v>13512</v>
      </c>
      <c r="E59" s="113">
        <f t="shared" si="13"/>
        <v>13512</v>
      </c>
      <c r="F59" s="113">
        <f t="shared" si="22"/>
        <v>0</v>
      </c>
      <c r="G59" s="293"/>
      <c r="H59" s="299"/>
      <c r="I59" s="299">
        <v>13512</v>
      </c>
      <c r="J59" s="299"/>
      <c r="K59" s="296"/>
      <c r="L59" s="296"/>
      <c r="M59" s="248"/>
      <c r="N59" s="149"/>
      <c r="O59" s="248">
        <f t="shared" si="19"/>
        <v>0</v>
      </c>
      <c r="P59" s="290"/>
      <c r="Q59" s="149"/>
      <c r="R59" s="149"/>
      <c r="S59" s="149"/>
      <c r="T59" s="113"/>
      <c r="U59" s="15"/>
    </row>
    <row r="60" spans="1:21" s="17" customFormat="1" ht="12.75">
      <c r="A60" s="127"/>
      <c r="B60" s="127">
        <v>80110</v>
      </c>
      <c r="C60" s="137" t="s">
        <v>143</v>
      </c>
      <c r="D60" s="113">
        <f>SUM(E60,O60)</f>
        <v>6497330</v>
      </c>
      <c r="E60" s="113">
        <f>SUM(F60,I60,J60,K60,M60,N60)</f>
        <v>6497330</v>
      </c>
      <c r="F60" s="113">
        <f t="shared" si="22"/>
        <v>5540398</v>
      </c>
      <c r="G60" s="293">
        <v>5081246</v>
      </c>
      <c r="H60" s="299">
        <v>459152</v>
      </c>
      <c r="I60" s="299">
        <v>951232</v>
      </c>
      <c r="J60" s="299">
        <v>5700</v>
      </c>
      <c r="K60" s="296"/>
      <c r="L60" s="296"/>
      <c r="M60" s="248"/>
      <c r="N60" s="149"/>
      <c r="O60" s="248">
        <f aca="true" t="shared" si="25" ref="O60:O67">SUM(P60,T60)</f>
        <v>0</v>
      </c>
      <c r="P60" s="149"/>
      <c r="Q60" s="149"/>
      <c r="R60" s="149"/>
      <c r="S60" s="149"/>
      <c r="T60" s="113"/>
      <c r="U60" s="15"/>
    </row>
    <row r="61" spans="1:21" s="17" customFormat="1" ht="29.25">
      <c r="A61" s="127"/>
      <c r="B61" s="127">
        <v>80146</v>
      </c>
      <c r="C61" s="137" t="s">
        <v>144</v>
      </c>
      <c r="D61" s="113">
        <f>SUM(E61,O61)</f>
        <v>125551</v>
      </c>
      <c r="E61" s="113">
        <f>SUM(F61,I61,J61,K61,M61,N61)</f>
        <v>125551</v>
      </c>
      <c r="F61" s="113">
        <f t="shared" si="22"/>
        <v>125551</v>
      </c>
      <c r="G61" s="248"/>
      <c r="H61" s="299">
        <v>125551</v>
      </c>
      <c r="I61" s="296"/>
      <c r="J61" s="296"/>
      <c r="K61" s="296"/>
      <c r="L61" s="296"/>
      <c r="M61" s="248"/>
      <c r="N61" s="149"/>
      <c r="O61" s="248">
        <f t="shared" si="25"/>
        <v>0</v>
      </c>
      <c r="P61" s="149"/>
      <c r="Q61" s="149"/>
      <c r="R61" s="149"/>
      <c r="S61" s="149"/>
      <c r="T61" s="113"/>
      <c r="U61" s="15"/>
    </row>
    <row r="62" spans="1:21" s="17" customFormat="1" ht="30" customHeight="1">
      <c r="A62" s="127"/>
      <c r="B62" s="127">
        <v>80148</v>
      </c>
      <c r="C62" s="137" t="s">
        <v>372</v>
      </c>
      <c r="D62" s="113">
        <f>SUM(E62,O62)</f>
        <v>1755615</v>
      </c>
      <c r="E62" s="113">
        <f>SUM(F62,I62,J62,K62,M62,N62)</f>
        <v>1755615</v>
      </c>
      <c r="F62" s="113">
        <f t="shared" si="22"/>
        <v>1754815</v>
      </c>
      <c r="G62" s="293">
        <v>1057893</v>
      </c>
      <c r="H62" s="299">
        <v>696922</v>
      </c>
      <c r="I62" s="296"/>
      <c r="J62" s="299">
        <v>800</v>
      </c>
      <c r="K62" s="296"/>
      <c r="L62" s="296"/>
      <c r="M62" s="248"/>
      <c r="N62" s="149"/>
      <c r="O62" s="248">
        <f t="shared" si="25"/>
        <v>0</v>
      </c>
      <c r="P62" s="149"/>
      <c r="Q62" s="149"/>
      <c r="R62" s="149"/>
      <c r="S62" s="149"/>
      <c r="T62" s="113"/>
      <c r="U62" s="15"/>
    </row>
    <row r="63" spans="1:21" s="17" customFormat="1" ht="19.5">
      <c r="A63" s="127"/>
      <c r="B63" s="127">
        <v>80195</v>
      </c>
      <c r="C63" s="137" t="s">
        <v>53</v>
      </c>
      <c r="D63" s="121">
        <f>SUM(E63,O63)</f>
        <v>793428.1599999999</v>
      </c>
      <c r="E63" s="121">
        <f>SUM(F63,I63,J63,K63,M63,N63)</f>
        <v>793428.1599999999</v>
      </c>
      <c r="F63" s="113">
        <f t="shared" si="22"/>
        <v>376068</v>
      </c>
      <c r="G63" s="292">
        <f>10000</f>
        <v>10000</v>
      </c>
      <c r="H63" s="299">
        <v>366068</v>
      </c>
      <c r="I63" s="299">
        <v>20000</v>
      </c>
      <c r="J63" s="299">
        <v>75110</v>
      </c>
      <c r="K63" s="307">
        <v>322250.16</v>
      </c>
      <c r="L63" s="297"/>
      <c r="M63" s="248"/>
      <c r="N63" s="149"/>
      <c r="O63" s="248">
        <f t="shared" si="25"/>
        <v>0</v>
      </c>
      <c r="P63" s="149" t="s">
        <v>194</v>
      </c>
      <c r="Q63" s="149"/>
      <c r="R63" s="149"/>
      <c r="S63" s="149"/>
      <c r="T63" s="113"/>
      <c r="U63" s="15"/>
    </row>
    <row r="64" spans="1:21" ht="18">
      <c r="A64" s="124">
        <v>851</v>
      </c>
      <c r="B64" s="124"/>
      <c r="C64" s="136" t="s">
        <v>101</v>
      </c>
      <c r="D64" s="114">
        <f aca="true" t="shared" si="26" ref="D64:D76">SUM(E64,O64)</f>
        <v>694000</v>
      </c>
      <c r="E64" s="114">
        <f aca="true" t="shared" si="27" ref="E64:E81">SUM(F64,I64,J64,K64,M64,N64)</f>
        <v>444000</v>
      </c>
      <c r="F64" s="114">
        <f>SUM(G64,H64)</f>
        <v>329800</v>
      </c>
      <c r="G64" s="247">
        <f>SUM(G65:G69)</f>
        <v>135000</v>
      </c>
      <c r="H64" s="295">
        <f>SUM(H65:H69)</f>
        <v>194800</v>
      </c>
      <c r="I64" s="295">
        <f aca="true" t="shared" si="28" ref="I64:T64">SUM(I65:I68)</f>
        <v>113200</v>
      </c>
      <c r="J64" s="295">
        <f t="shared" si="28"/>
        <v>1000</v>
      </c>
      <c r="K64" s="295">
        <f t="shared" si="28"/>
        <v>0</v>
      </c>
      <c r="L64" s="295">
        <f t="shared" si="28"/>
        <v>0</v>
      </c>
      <c r="M64" s="247">
        <f t="shared" si="28"/>
        <v>0</v>
      </c>
      <c r="N64" s="148">
        <f t="shared" si="28"/>
        <v>0</v>
      </c>
      <c r="O64" s="247">
        <f t="shared" si="25"/>
        <v>250000</v>
      </c>
      <c r="P64" s="148">
        <f t="shared" si="28"/>
        <v>250000</v>
      </c>
      <c r="Q64" s="148">
        <f t="shared" si="28"/>
        <v>0</v>
      </c>
      <c r="R64" s="148"/>
      <c r="S64" s="148"/>
      <c r="T64" s="114">
        <f t="shared" si="28"/>
        <v>0</v>
      </c>
      <c r="U64" s="15"/>
    </row>
    <row r="65" spans="1:21" s="17" customFormat="1" ht="12.75" hidden="1">
      <c r="A65" s="127"/>
      <c r="B65" s="127"/>
      <c r="C65" s="137"/>
      <c r="D65" s="113"/>
      <c r="E65" s="113"/>
      <c r="F65" s="113"/>
      <c r="G65" s="248"/>
      <c r="H65" s="296"/>
      <c r="I65" s="296"/>
      <c r="J65" s="296"/>
      <c r="K65" s="296"/>
      <c r="L65" s="296"/>
      <c r="M65" s="248"/>
      <c r="N65" s="149"/>
      <c r="O65" s="248">
        <f t="shared" si="25"/>
        <v>0</v>
      </c>
      <c r="P65" s="149"/>
      <c r="Q65" s="149"/>
      <c r="R65" s="149"/>
      <c r="S65" s="149"/>
      <c r="T65" s="113"/>
      <c r="U65" s="15"/>
    </row>
    <row r="66" spans="1:21" s="17" customFormat="1" ht="19.5">
      <c r="A66" s="127"/>
      <c r="B66" s="127">
        <v>85153</v>
      </c>
      <c r="C66" s="137" t="s">
        <v>145</v>
      </c>
      <c r="D66" s="113">
        <f t="shared" si="26"/>
        <v>50000</v>
      </c>
      <c r="E66" s="113">
        <f t="shared" si="27"/>
        <v>50000</v>
      </c>
      <c r="F66" s="113">
        <f>SUM(G66,H66)</f>
        <v>50000</v>
      </c>
      <c r="G66" s="293">
        <v>15000</v>
      </c>
      <c r="H66" s="299">
        <v>35000</v>
      </c>
      <c r="I66" s="296"/>
      <c r="J66" s="296"/>
      <c r="K66" s="296"/>
      <c r="L66" s="296"/>
      <c r="M66" s="248"/>
      <c r="N66" s="149"/>
      <c r="O66" s="248">
        <f t="shared" si="25"/>
        <v>0</v>
      </c>
      <c r="P66" s="149"/>
      <c r="Q66" s="149"/>
      <c r="R66" s="149"/>
      <c r="S66" s="149"/>
      <c r="T66" s="113"/>
      <c r="U66" s="15"/>
    </row>
    <row r="67" spans="1:21" s="17" customFormat="1" ht="19.5" customHeight="1">
      <c r="A67" s="127"/>
      <c r="B67" s="127">
        <v>85154</v>
      </c>
      <c r="C67" s="137" t="s">
        <v>102</v>
      </c>
      <c r="D67" s="113">
        <f>SUM(E67,O67)</f>
        <v>624000</v>
      </c>
      <c r="E67" s="113">
        <f>SUM(F67,I67,J67,K67,M67,N67)</f>
        <v>374000</v>
      </c>
      <c r="F67" s="113">
        <f>SUM(G67,H67)</f>
        <v>279800</v>
      </c>
      <c r="G67" s="293">
        <v>120000</v>
      </c>
      <c r="H67" s="299">
        <v>159800</v>
      </c>
      <c r="I67" s="299">
        <v>93200</v>
      </c>
      <c r="J67" s="299">
        <v>1000</v>
      </c>
      <c r="K67" s="296"/>
      <c r="L67" s="296"/>
      <c r="M67" s="248"/>
      <c r="N67" s="149"/>
      <c r="O67" s="248">
        <f t="shared" si="25"/>
        <v>250000</v>
      </c>
      <c r="P67" s="290">
        <v>250000</v>
      </c>
      <c r="Q67" s="149"/>
      <c r="R67" s="149"/>
      <c r="S67" s="149"/>
      <c r="T67" s="113"/>
      <c r="U67" s="15"/>
    </row>
    <row r="68" spans="1:21" s="17" customFormat="1" ht="20.25" customHeight="1">
      <c r="A68" s="127"/>
      <c r="B68" s="127">
        <v>85195</v>
      </c>
      <c r="C68" s="137" t="s">
        <v>53</v>
      </c>
      <c r="D68" s="113">
        <f t="shared" si="26"/>
        <v>20000</v>
      </c>
      <c r="E68" s="113">
        <f t="shared" si="27"/>
        <v>20000</v>
      </c>
      <c r="F68" s="113">
        <f>SUM(G68,H68)</f>
        <v>0</v>
      </c>
      <c r="G68" s="248" t="s">
        <v>194</v>
      </c>
      <c r="H68" s="296" t="s">
        <v>194</v>
      </c>
      <c r="I68" s="299">
        <v>20000</v>
      </c>
      <c r="J68" s="296"/>
      <c r="K68" s="296"/>
      <c r="L68" s="296"/>
      <c r="M68" s="248"/>
      <c r="N68" s="149"/>
      <c r="O68" s="248">
        <f>SUM(P68,T68)</f>
        <v>0</v>
      </c>
      <c r="P68" s="149"/>
      <c r="Q68" s="149"/>
      <c r="R68" s="149"/>
      <c r="S68" s="149"/>
      <c r="T68" s="113"/>
      <c r="U68" s="15"/>
    </row>
    <row r="69" spans="1:21" s="17" customFormat="1" ht="12.75" hidden="1">
      <c r="A69" s="127"/>
      <c r="B69" s="127"/>
      <c r="C69" s="137"/>
      <c r="D69" s="113"/>
      <c r="E69" s="113"/>
      <c r="F69" s="113"/>
      <c r="G69" s="248"/>
      <c r="H69" s="296"/>
      <c r="I69" s="296"/>
      <c r="J69" s="296"/>
      <c r="K69" s="296"/>
      <c r="L69" s="296"/>
      <c r="M69" s="248"/>
      <c r="N69" s="149"/>
      <c r="O69" s="248"/>
      <c r="P69" s="149"/>
      <c r="Q69" s="149"/>
      <c r="R69" s="149"/>
      <c r="S69" s="149"/>
      <c r="T69" s="113"/>
      <c r="U69" s="15"/>
    </row>
    <row r="70" spans="1:21" ht="18">
      <c r="A70" s="124">
        <v>852</v>
      </c>
      <c r="B70" s="124"/>
      <c r="C70" s="136" t="s">
        <v>105</v>
      </c>
      <c r="D70" s="114">
        <f t="shared" si="26"/>
        <v>10129213</v>
      </c>
      <c r="E70" s="114">
        <f t="shared" si="27"/>
        <v>10129213</v>
      </c>
      <c r="F70" s="114">
        <f>SUM(G70,H70)</f>
        <v>2530339</v>
      </c>
      <c r="G70" s="247">
        <f>SUM(G72,G74,G75,G77,G79,G82,G84,G86,G88)</f>
        <v>1780268</v>
      </c>
      <c r="H70" s="295">
        <f>SUM(H72,H74,H75,H77,H79,H82,H84,H86,H88)</f>
        <v>750071</v>
      </c>
      <c r="I70" s="295">
        <f>SUM(I72,I74,I75,I77,I79,I82,I84,I86,I88)</f>
        <v>24600</v>
      </c>
      <c r="J70" s="295">
        <f>SUM(J72,J74,J75,J77,J79,J81,J82,J84,J86,J88)</f>
        <v>7574274</v>
      </c>
      <c r="K70" s="295">
        <f>SUM(K75:K88)</f>
        <v>0</v>
      </c>
      <c r="L70" s="295">
        <f>SUM(L75:L88)</f>
        <v>0</v>
      </c>
      <c r="M70" s="247">
        <f>SUM(M75:M88)</f>
        <v>0</v>
      </c>
      <c r="N70" s="148">
        <f>SUM(N75:N88)</f>
        <v>0</v>
      </c>
      <c r="O70" s="247">
        <f>SUM(P70,T70)</f>
        <v>0</v>
      </c>
      <c r="P70" s="148">
        <f>SUM(P75:P88)</f>
        <v>0</v>
      </c>
      <c r="Q70" s="148">
        <f>SUM(Q75:Q88)</f>
        <v>0</v>
      </c>
      <c r="R70" s="148"/>
      <c r="S70" s="148"/>
      <c r="T70" s="114">
        <f>SUM(T75:T88)</f>
        <v>0</v>
      </c>
      <c r="U70" s="15"/>
    </row>
    <row r="71" spans="1:21" ht="19.5">
      <c r="A71" s="124"/>
      <c r="B71" s="124"/>
      <c r="C71" s="141" t="s">
        <v>134</v>
      </c>
      <c r="D71" s="116">
        <f>SUM(D73,D76,D78,D80,D83,D85,D87)</f>
        <v>7096034</v>
      </c>
      <c r="E71" s="116">
        <f aca="true" t="shared" si="29" ref="E71:J71">SUM(E76,E78,E80,E83,E85)</f>
        <v>6731911</v>
      </c>
      <c r="F71" s="116">
        <f t="shared" si="29"/>
        <v>870137</v>
      </c>
      <c r="G71" s="291">
        <f t="shared" si="29"/>
        <v>820449</v>
      </c>
      <c r="H71" s="306">
        <f t="shared" si="29"/>
        <v>49688</v>
      </c>
      <c r="I71" s="306">
        <f t="shared" si="29"/>
        <v>0</v>
      </c>
      <c r="J71" s="306">
        <f t="shared" si="29"/>
        <v>5861774</v>
      </c>
      <c r="K71" s="295"/>
      <c r="L71" s="295"/>
      <c r="M71" s="247"/>
      <c r="N71" s="148"/>
      <c r="O71" s="247"/>
      <c r="P71" s="148"/>
      <c r="Q71" s="148"/>
      <c r="R71" s="148"/>
      <c r="S71" s="148"/>
      <c r="T71" s="114"/>
      <c r="U71" s="15"/>
    </row>
    <row r="72" spans="1:21" ht="19.5">
      <c r="A72" s="124"/>
      <c r="B72" s="125">
        <v>85203</v>
      </c>
      <c r="C72" s="138" t="s">
        <v>302</v>
      </c>
      <c r="D72" s="113">
        <f>SUM(E72,O72)</f>
        <v>252000</v>
      </c>
      <c r="E72" s="113">
        <f>SUM(F72,I72,J72,K72,M72,N72)</f>
        <v>252000</v>
      </c>
      <c r="F72" s="113">
        <f>SUM(G72,H72)</f>
        <v>252000</v>
      </c>
      <c r="G72" s="293">
        <v>204348</v>
      </c>
      <c r="H72" s="299">
        <v>47652</v>
      </c>
      <c r="I72" s="296"/>
      <c r="J72" s="296" t="s">
        <v>194</v>
      </c>
      <c r="K72" s="296"/>
      <c r="L72" s="296"/>
      <c r="M72" s="248"/>
      <c r="N72" s="149"/>
      <c r="O72" s="247">
        <f>SUM(P72,T72)</f>
        <v>0</v>
      </c>
      <c r="P72" s="149"/>
      <c r="Q72" s="149"/>
      <c r="R72" s="149"/>
      <c r="S72" s="149"/>
      <c r="T72" s="113"/>
      <c r="U72" s="15"/>
    </row>
    <row r="73" spans="1:21" ht="12" customHeight="1">
      <c r="A73" s="124"/>
      <c r="B73" s="124"/>
      <c r="C73" s="141" t="s">
        <v>134</v>
      </c>
      <c r="D73" s="116">
        <f>SUM(E73,O73)</f>
        <v>252000</v>
      </c>
      <c r="E73" s="116">
        <f>SUM(F73,I73,J73,K73,M73,N73)</f>
        <v>252000</v>
      </c>
      <c r="F73" s="116">
        <f>SUM(G73,H73)</f>
        <v>252000</v>
      </c>
      <c r="G73" s="298">
        <v>204348</v>
      </c>
      <c r="H73" s="305">
        <v>47652</v>
      </c>
      <c r="I73" s="306"/>
      <c r="J73" s="306" t="s">
        <v>194</v>
      </c>
      <c r="K73" s="296"/>
      <c r="L73" s="296"/>
      <c r="M73" s="248"/>
      <c r="N73" s="149"/>
      <c r="O73" s="247"/>
      <c r="P73" s="149"/>
      <c r="Q73" s="149"/>
      <c r="R73" s="149"/>
      <c r="S73" s="149"/>
      <c r="T73" s="113"/>
      <c r="U73" s="15"/>
    </row>
    <row r="74" spans="1:21" ht="48.75">
      <c r="A74" s="124"/>
      <c r="B74" s="125">
        <v>85205</v>
      </c>
      <c r="C74" s="138" t="s">
        <v>380</v>
      </c>
      <c r="D74" s="113">
        <f>SUM(E74,O74)</f>
        <v>19180</v>
      </c>
      <c r="E74" s="113">
        <f>SUM(F74,I74,J74,K74,M74,N74)</f>
        <v>19180</v>
      </c>
      <c r="F74" s="113">
        <f>SUM(G74,H74)</f>
        <v>19180</v>
      </c>
      <c r="G74" s="293">
        <v>19180</v>
      </c>
      <c r="H74" s="296" t="s">
        <v>194</v>
      </c>
      <c r="I74" s="296"/>
      <c r="J74" s="296" t="s">
        <v>194</v>
      </c>
      <c r="K74" s="296"/>
      <c r="L74" s="296"/>
      <c r="M74" s="248"/>
      <c r="N74" s="149"/>
      <c r="O74" s="247">
        <f>SUM(P74,T74)</f>
        <v>0</v>
      </c>
      <c r="P74" s="149"/>
      <c r="Q74" s="149"/>
      <c r="R74" s="149"/>
      <c r="S74" s="149"/>
      <c r="T74" s="113"/>
      <c r="U74" s="15"/>
    </row>
    <row r="75" spans="1:21" ht="108.75" customHeight="1">
      <c r="A75" s="127"/>
      <c r="B75" s="127">
        <v>85212</v>
      </c>
      <c r="C75" s="137" t="s">
        <v>111</v>
      </c>
      <c r="D75" s="113">
        <f t="shared" si="26"/>
        <v>5923285</v>
      </c>
      <c r="E75" s="113">
        <f t="shared" si="27"/>
        <v>5923285</v>
      </c>
      <c r="F75" s="113">
        <f aca="true" t="shared" si="30" ref="F75:F100">SUM(G75,H75)</f>
        <v>230285</v>
      </c>
      <c r="G75" s="293">
        <v>172285</v>
      </c>
      <c r="H75" s="299">
        <v>58000</v>
      </c>
      <c r="I75" s="299">
        <v>16000</v>
      </c>
      <c r="J75" s="299">
        <v>5677000</v>
      </c>
      <c r="K75" s="296"/>
      <c r="L75" s="296"/>
      <c r="M75" s="248" t="s">
        <v>194</v>
      </c>
      <c r="N75" s="149"/>
      <c r="O75" s="247">
        <f>SUM(P75,T75)</f>
        <v>0</v>
      </c>
      <c r="P75" s="149"/>
      <c r="Q75" s="149"/>
      <c r="R75" s="149"/>
      <c r="S75" s="149"/>
      <c r="T75" s="113"/>
      <c r="U75" s="15"/>
    </row>
    <row r="76" spans="1:21" ht="15" customHeight="1">
      <c r="A76" s="128"/>
      <c r="B76" s="128"/>
      <c r="C76" s="141" t="s">
        <v>134</v>
      </c>
      <c r="D76" s="116">
        <f t="shared" si="26"/>
        <v>5522640</v>
      </c>
      <c r="E76" s="116">
        <f t="shared" si="27"/>
        <v>5522640</v>
      </c>
      <c r="F76" s="116">
        <f t="shared" si="30"/>
        <v>215640</v>
      </c>
      <c r="G76" s="298">
        <v>172285</v>
      </c>
      <c r="H76" s="305">
        <v>43355</v>
      </c>
      <c r="I76" s="306" t="s">
        <v>194</v>
      </c>
      <c r="J76" s="305">
        <v>5307000</v>
      </c>
      <c r="K76" s="296"/>
      <c r="L76" s="296"/>
      <c r="M76" s="248"/>
      <c r="N76" s="149"/>
      <c r="O76" s="247"/>
      <c r="P76" s="149"/>
      <c r="Q76" s="149"/>
      <c r="R76" s="149"/>
      <c r="S76" s="149"/>
      <c r="T76" s="113"/>
      <c r="U76" s="15"/>
    </row>
    <row r="77" spans="1:21" ht="185.25">
      <c r="A77" s="127"/>
      <c r="B77" s="127">
        <v>85213</v>
      </c>
      <c r="C77" s="137" t="s">
        <v>236</v>
      </c>
      <c r="D77" s="113">
        <f aca="true" t="shared" si="31" ref="D77:D90">SUM(E77,O77)</f>
        <v>37244</v>
      </c>
      <c r="E77" s="113">
        <f t="shared" si="27"/>
        <v>37244</v>
      </c>
      <c r="F77" s="113">
        <f t="shared" si="30"/>
        <v>37244</v>
      </c>
      <c r="G77" s="293">
        <v>37244</v>
      </c>
      <c r="H77" s="296" t="s">
        <v>194</v>
      </c>
      <c r="I77" s="296"/>
      <c r="J77" s="296" t="s">
        <v>194</v>
      </c>
      <c r="K77" s="296"/>
      <c r="L77" s="296"/>
      <c r="M77" s="248"/>
      <c r="N77" s="149"/>
      <c r="O77" s="247">
        <f>SUM(P77,T77)</f>
        <v>0</v>
      </c>
      <c r="P77" s="149"/>
      <c r="Q77" s="149"/>
      <c r="R77" s="149"/>
      <c r="S77" s="149"/>
      <c r="T77" s="113"/>
      <c r="U77" s="15"/>
    </row>
    <row r="78" spans="1:21" ht="15.75" customHeight="1">
      <c r="A78" s="128"/>
      <c r="B78" s="128"/>
      <c r="C78" s="141" t="s">
        <v>134</v>
      </c>
      <c r="D78" s="116">
        <f t="shared" si="31"/>
        <v>37244</v>
      </c>
      <c r="E78" s="116">
        <f>SUM(F78,I78,J78,K78,M78,N78)</f>
        <v>37244</v>
      </c>
      <c r="F78" s="116">
        <f>SUM(G78,H78)</f>
        <v>37244</v>
      </c>
      <c r="G78" s="298">
        <v>37244</v>
      </c>
      <c r="H78" s="306" t="s">
        <v>194</v>
      </c>
      <c r="I78" s="306"/>
      <c r="J78" s="306" t="s">
        <v>194</v>
      </c>
      <c r="K78" s="296"/>
      <c r="L78" s="296"/>
      <c r="M78" s="248"/>
      <c r="N78" s="149"/>
      <c r="O78" s="247"/>
      <c r="P78" s="149"/>
      <c r="Q78" s="149"/>
      <c r="R78" s="149"/>
      <c r="S78" s="149"/>
      <c r="T78" s="113"/>
      <c r="U78" s="15"/>
    </row>
    <row r="79" spans="1:21" ht="59.25" customHeight="1">
      <c r="A79" s="127"/>
      <c r="B79" s="127">
        <v>85214</v>
      </c>
      <c r="C79" s="137" t="s">
        <v>248</v>
      </c>
      <c r="D79" s="113">
        <f t="shared" si="31"/>
        <v>791650</v>
      </c>
      <c r="E79" s="113">
        <f t="shared" si="27"/>
        <v>791650</v>
      </c>
      <c r="F79" s="113">
        <f t="shared" si="30"/>
        <v>261650</v>
      </c>
      <c r="G79" s="293">
        <v>1650</v>
      </c>
      <c r="H79" s="299">
        <v>260000</v>
      </c>
      <c r="I79" s="296"/>
      <c r="J79" s="299">
        <v>530000</v>
      </c>
      <c r="K79" s="296"/>
      <c r="L79" s="296"/>
      <c r="M79" s="248"/>
      <c r="N79" s="149"/>
      <c r="O79" s="247">
        <f>SUM(P79,T79)</f>
        <v>0</v>
      </c>
      <c r="P79" s="149"/>
      <c r="Q79" s="149"/>
      <c r="R79" s="149"/>
      <c r="S79" s="149"/>
      <c r="T79" s="113"/>
      <c r="U79" s="15"/>
    </row>
    <row r="80" spans="1:21" ht="16.5" customHeight="1">
      <c r="A80" s="128"/>
      <c r="B80" s="128"/>
      <c r="C80" s="141" t="s">
        <v>134</v>
      </c>
      <c r="D80" s="116">
        <f>SUM(E80,O80)</f>
        <v>210000</v>
      </c>
      <c r="E80" s="116">
        <f t="shared" si="27"/>
        <v>210000</v>
      </c>
      <c r="F80" s="116">
        <f t="shared" si="30"/>
        <v>0</v>
      </c>
      <c r="G80" s="291"/>
      <c r="H80" s="306"/>
      <c r="I80" s="306"/>
      <c r="J80" s="305">
        <v>210000</v>
      </c>
      <c r="K80" s="296"/>
      <c r="L80" s="296"/>
      <c r="M80" s="248"/>
      <c r="N80" s="149"/>
      <c r="O80" s="247"/>
      <c r="P80" s="149"/>
      <c r="Q80" s="149"/>
      <c r="R80" s="149"/>
      <c r="S80" s="149"/>
      <c r="T80" s="113"/>
      <c r="U80" s="15"/>
    </row>
    <row r="81" spans="1:21" ht="19.5">
      <c r="A81" s="127"/>
      <c r="B81" s="127">
        <v>85215</v>
      </c>
      <c r="C81" s="137" t="s">
        <v>146</v>
      </c>
      <c r="D81" s="113">
        <f t="shared" si="31"/>
        <v>967700</v>
      </c>
      <c r="E81" s="113">
        <f t="shared" si="27"/>
        <v>967700</v>
      </c>
      <c r="F81" s="113">
        <f t="shared" si="30"/>
        <v>0</v>
      </c>
      <c r="G81" s="248"/>
      <c r="H81" s="296" t="s">
        <v>194</v>
      </c>
      <c r="I81" s="296"/>
      <c r="J81" s="299">
        <v>967700</v>
      </c>
      <c r="K81" s="296"/>
      <c r="L81" s="296"/>
      <c r="M81" s="248"/>
      <c r="N81" s="149"/>
      <c r="O81" s="247">
        <f>SUM(P81,T81)</f>
        <v>0</v>
      </c>
      <c r="P81" s="149"/>
      <c r="Q81" s="149"/>
      <c r="R81" s="149"/>
      <c r="S81" s="149"/>
      <c r="T81" s="113"/>
      <c r="U81" s="15"/>
    </row>
    <row r="82" spans="1:21" ht="12.75">
      <c r="A82" s="127"/>
      <c r="B82" s="127">
        <v>85216</v>
      </c>
      <c r="C82" s="137" t="s">
        <v>112</v>
      </c>
      <c r="D82" s="113">
        <f t="shared" si="31"/>
        <v>353374</v>
      </c>
      <c r="E82" s="113">
        <f aca="true" t="shared" si="32" ref="E82:E90">SUM(F82,I82,J82,K82,M82,N82)</f>
        <v>353374</v>
      </c>
      <c r="F82" s="113">
        <f t="shared" si="30"/>
        <v>0</v>
      </c>
      <c r="G82" s="248"/>
      <c r="H82" s="296"/>
      <c r="I82" s="299">
        <v>8600</v>
      </c>
      <c r="J82" s="299">
        <v>344774</v>
      </c>
      <c r="K82" s="296"/>
      <c r="L82" s="296"/>
      <c r="M82" s="248"/>
      <c r="N82" s="149"/>
      <c r="O82" s="247">
        <f>SUM(P82,T82)</f>
        <v>0</v>
      </c>
      <c r="P82" s="149"/>
      <c r="Q82" s="149"/>
      <c r="R82" s="149"/>
      <c r="S82" s="149"/>
      <c r="T82" s="113"/>
      <c r="U82" s="15"/>
    </row>
    <row r="83" spans="1:21" ht="19.5">
      <c r="A83" s="127"/>
      <c r="B83" s="127"/>
      <c r="C83" s="141" t="s">
        <v>134</v>
      </c>
      <c r="D83" s="116">
        <f>SUM(E83,O83)</f>
        <v>344774</v>
      </c>
      <c r="E83" s="116">
        <f t="shared" si="32"/>
        <v>344774</v>
      </c>
      <c r="F83" s="116">
        <f t="shared" si="30"/>
        <v>0</v>
      </c>
      <c r="G83" s="291"/>
      <c r="H83" s="306"/>
      <c r="I83" s="306"/>
      <c r="J83" s="305">
        <v>344774</v>
      </c>
      <c r="K83" s="296"/>
      <c r="L83" s="296"/>
      <c r="M83" s="248"/>
      <c r="N83" s="149"/>
      <c r="O83" s="247"/>
      <c r="P83" s="149"/>
      <c r="Q83" s="149"/>
      <c r="R83" s="149"/>
      <c r="S83" s="149"/>
      <c r="T83" s="113"/>
      <c r="U83" s="15"/>
    </row>
    <row r="84" spans="1:21" ht="29.25">
      <c r="A84" s="127"/>
      <c r="B84" s="127">
        <v>85219</v>
      </c>
      <c r="C84" s="137" t="s">
        <v>108</v>
      </c>
      <c r="D84" s="113">
        <f t="shared" si="31"/>
        <v>1301442</v>
      </c>
      <c r="E84" s="113">
        <f t="shared" si="32"/>
        <v>1301442</v>
      </c>
      <c r="F84" s="113">
        <f t="shared" si="30"/>
        <v>1300642</v>
      </c>
      <c r="G84" s="293">
        <v>1181287</v>
      </c>
      <c r="H84" s="299">
        <v>119355</v>
      </c>
      <c r="I84" s="296"/>
      <c r="J84" s="299">
        <v>800</v>
      </c>
      <c r="K84" s="296"/>
      <c r="L84" s="296"/>
      <c r="M84" s="248"/>
      <c r="N84" s="149"/>
      <c r="O84" s="247">
        <f>SUM(P84,T84)</f>
        <v>0</v>
      </c>
      <c r="P84" s="149"/>
      <c r="Q84" s="149"/>
      <c r="R84" s="149"/>
      <c r="S84" s="149"/>
      <c r="T84" s="113"/>
      <c r="U84" s="15"/>
    </row>
    <row r="85" spans="1:21" ht="19.5">
      <c r="A85" s="127"/>
      <c r="B85" s="127"/>
      <c r="C85" s="141" t="s">
        <v>134</v>
      </c>
      <c r="D85" s="116">
        <f>SUM(E85,O85)</f>
        <v>617253</v>
      </c>
      <c r="E85" s="116">
        <f t="shared" si="32"/>
        <v>617253</v>
      </c>
      <c r="F85" s="113">
        <f t="shared" si="30"/>
        <v>617253</v>
      </c>
      <c r="G85" s="298">
        <v>610920</v>
      </c>
      <c r="H85" s="305">
        <v>6333</v>
      </c>
      <c r="I85" s="296"/>
      <c r="J85" s="296"/>
      <c r="K85" s="296"/>
      <c r="L85" s="296"/>
      <c r="M85" s="248"/>
      <c r="N85" s="149"/>
      <c r="O85" s="247"/>
      <c r="P85" s="149"/>
      <c r="Q85" s="149"/>
      <c r="R85" s="149"/>
      <c r="S85" s="149"/>
      <c r="T85" s="113"/>
      <c r="U85" s="15"/>
    </row>
    <row r="86" spans="1:21" ht="48.75">
      <c r="A86" s="127"/>
      <c r="B86" s="127">
        <v>85228</v>
      </c>
      <c r="C86" s="137" t="s">
        <v>147</v>
      </c>
      <c r="D86" s="113">
        <f t="shared" si="31"/>
        <v>429338</v>
      </c>
      <c r="E86" s="113">
        <f t="shared" si="32"/>
        <v>429338</v>
      </c>
      <c r="F86" s="113">
        <f t="shared" si="30"/>
        <v>429338</v>
      </c>
      <c r="G86" s="293">
        <v>164274</v>
      </c>
      <c r="H86" s="299">
        <v>265064</v>
      </c>
      <c r="I86" s="296"/>
      <c r="J86" s="296"/>
      <c r="K86" s="296"/>
      <c r="L86" s="296"/>
      <c r="M86" s="248"/>
      <c r="N86" s="149"/>
      <c r="O86" s="247">
        <f>SUM(P86,T86)</f>
        <v>0</v>
      </c>
      <c r="P86" s="149"/>
      <c r="Q86" s="149"/>
      <c r="R86" s="149"/>
      <c r="S86" s="149"/>
      <c r="T86" s="113"/>
      <c r="U86" s="15"/>
    </row>
    <row r="87" spans="1:21" ht="19.5">
      <c r="A87" s="127"/>
      <c r="B87" s="127"/>
      <c r="C87" s="141" t="s">
        <v>134</v>
      </c>
      <c r="D87" s="116">
        <f>SUM(E87,O87)</f>
        <v>112123</v>
      </c>
      <c r="E87" s="116">
        <f>SUM(F87,I87,J87,K87,M87,N87)</f>
        <v>112123</v>
      </c>
      <c r="F87" s="113">
        <f>SUM(G87,H87)</f>
        <v>112123</v>
      </c>
      <c r="G87" s="298">
        <v>95574</v>
      </c>
      <c r="H87" s="305">
        <v>16549</v>
      </c>
      <c r="I87" s="296"/>
      <c r="J87" s="296"/>
      <c r="K87" s="296"/>
      <c r="L87" s="296"/>
      <c r="M87" s="248"/>
      <c r="N87" s="149"/>
      <c r="O87" s="247"/>
      <c r="P87" s="149"/>
      <c r="Q87" s="149"/>
      <c r="R87" s="149"/>
      <c r="S87" s="149"/>
      <c r="T87" s="113"/>
      <c r="U87" s="15"/>
    </row>
    <row r="88" spans="1:21" ht="19.5">
      <c r="A88" s="127"/>
      <c r="B88" s="127">
        <v>85295</v>
      </c>
      <c r="C88" s="137" t="s">
        <v>53</v>
      </c>
      <c r="D88" s="113">
        <f t="shared" si="31"/>
        <v>54000</v>
      </c>
      <c r="E88" s="113">
        <f t="shared" si="32"/>
        <v>54000</v>
      </c>
      <c r="F88" s="113">
        <f t="shared" si="30"/>
        <v>0</v>
      </c>
      <c r="G88" s="248" t="s">
        <v>194</v>
      </c>
      <c r="H88" s="296" t="s">
        <v>194</v>
      </c>
      <c r="I88" s="296"/>
      <c r="J88" s="296">
        <v>54000</v>
      </c>
      <c r="K88" s="296"/>
      <c r="L88" s="296"/>
      <c r="M88" s="248"/>
      <c r="N88" s="149"/>
      <c r="O88" s="247">
        <f>SUM(P88,T88)</f>
        <v>0</v>
      </c>
      <c r="P88" s="149"/>
      <c r="Q88" s="149"/>
      <c r="R88" s="149"/>
      <c r="S88" s="149"/>
      <c r="T88" s="113"/>
      <c r="U88" s="15"/>
    </row>
    <row r="89" spans="1:21" ht="45">
      <c r="A89" s="126">
        <v>853</v>
      </c>
      <c r="B89" s="126"/>
      <c r="C89" s="139" t="s">
        <v>340</v>
      </c>
      <c r="D89" s="114">
        <f t="shared" si="31"/>
        <v>173409</v>
      </c>
      <c r="E89" s="114">
        <f t="shared" si="32"/>
        <v>173409</v>
      </c>
      <c r="F89" s="114">
        <f>SUM(G89,H89)</f>
        <v>173009</v>
      </c>
      <c r="G89" s="247">
        <f aca="true" t="shared" si="33" ref="G89:N91">SUM(G90)</f>
        <v>127732</v>
      </c>
      <c r="H89" s="295">
        <f t="shared" si="33"/>
        <v>45277</v>
      </c>
      <c r="I89" s="295">
        <f t="shared" si="33"/>
        <v>0</v>
      </c>
      <c r="J89" s="295">
        <f t="shared" si="33"/>
        <v>400</v>
      </c>
      <c r="K89" s="295">
        <f t="shared" si="33"/>
        <v>0</v>
      </c>
      <c r="L89" s="295">
        <f t="shared" si="33"/>
        <v>0</v>
      </c>
      <c r="M89" s="247">
        <f t="shared" si="33"/>
        <v>0</v>
      </c>
      <c r="N89" s="148">
        <f t="shared" si="33"/>
        <v>0</v>
      </c>
      <c r="O89" s="247">
        <f>SUM(O90)</f>
        <v>0</v>
      </c>
      <c r="P89" s="148">
        <f>SUM(P90)</f>
        <v>0</v>
      </c>
      <c r="Q89" s="148"/>
      <c r="R89" s="148"/>
      <c r="S89" s="148"/>
      <c r="T89" s="114">
        <f>SUM(T90)</f>
        <v>0</v>
      </c>
      <c r="U89" s="15"/>
    </row>
    <row r="90" spans="1:21" ht="12.75">
      <c r="A90" s="127"/>
      <c r="B90" s="127">
        <v>85305</v>
      </c>
      <c r="C90" s="137" t="s">
        <v>244</v>
      </c>
      <c r="D90" s="113">
        <f t="shared" si="31"/>
        <v>173409</v>
      </c>
      <c r="E90" s="113">
        <f t="shared" si="32"/>
        <v>173409</v>
      </c>
      <c r="F90" s="113">
        <f t="shared" si="30"/>
        <v>173009</v>
      </c>
      <c r="G90" s="293">
        <v>127732</v>
      </c>
      <c r="H90" s="299">
        <v>45277</v>
      </c>
      <c r="I90" s="296" t="s">
        <v>194</v>
      </c>
      <c r="J90" s="299">
        <v>400</v>
      </c>
      <c r="K90" s="296"/>
      <c r="L90" s="296"/>
      <c r="M90" s="248"/>
      <c r="N90" s="149"/>
      <c r="O90" s="248">
        <f>SUM(P90,T90)</f>
        <v>0</v>
      </c>
      <c r="P90" s="149" t="s">
        <v>194</v>
      </c>
      <c r="Q90" s="149"/>
      <c r="R90" s="149"/>
      <c r="S90" s="149"/>
      <c r="T90" s="113"/>
      <c r="U90" s="15"/>
    </row>
    <row r="91" spans="1:21" ht="27">
      <c r="A91" s="126">
        <v>854</v>
      </c>
      <c r="B91" s="126"/>
      <c r="C91" s="139" t="s">
        <v>303</v>
      </c>
      <c r="D91" s="114">
        <f>SUM(E91,O91)</f>
        <v>543565</v>
      </c>
      <c r="E91" s="114">
        <f>SUM(F91,I91,J91,K91,M91,N91)</f>
        <v>543565</v>
      </c>
      <c r="F91" s="114">
        <f>SUM(G91,H91)</f>
        <v>543565</v>
      </c>
      <c r="G91" s="247">
        <f t="shared" si="33"/>
        <v>543565</v>
      </c>
      <c r="H91" s="295">
        <f t="shared" si="33"/>
        <v>0</v>
      </c>
      <c r="I91" s="295">
        <f t="shared" si="33"/>
        <v>0</v>
      </c>
      <c r="J91" s="295">
        <f t="shared" si="33"/>
        <v>0</v>
      </c>
      <c r="K91" s="295">
        <f t="shared" si="33"/>
        <v>0</v>
      </c>
      <c r="L91" s="295">
        <f t="shared" si="33"/>
        <v>0</v>
      </c>
      <c r="M91" s="247">
        <f t="shared" si="33"/>
        <v>0</v>
      </c>
      <c r="N91" s="148">
        <f t="shared" si="33"/>
        <v>0</v>
      </c>
      <c r="O91" s="247">
        <f>SUM(O92)</f>
        <v>0</v>
      </c>
      <c r="P91" s="148">
        <f>SUM(P92)</f>
        <v>0</v>
      </c>
      <c r="Q91" s="148"/>
      <c r="R91" s="148"/>
      <c r="S91" s="148"/>
      <c r="T91" s="114">
        <f>SUM(T92)</f>
        <v>0</v>
      </c>
      <c r="U91" s="15"/>
    </row>
    <row r="92" spans="1:21" ht="19.5">
      <c r="A92" s="127"/>
      <c r="B92" s="127">
        <v>85401</v>
      </c>
      <c r="C92" s="137" t="s">
        <v>341</v>
      </c>
      <c r="D92" s="113">
        <f>SUM(E92,O92)</f>
        <v>543565</v>
      </c>
      <c r="E92" s="113">
        <f>SUM(F92,I92,J92,K92,M92,N92)</f>
        <v>543565</v>
      </c>
      <c r="F92" s="113">
        <f t="shared" si="30"/>
        <v>543565</v>
      </c>
      <c r="G92" s="293">
        <v>543565</v>
      </c>
      <c r="H92" s="296"/>
      <c r="I92" s="296" t="s">
        <v>194</v>
      </c>
      <c r="J92" s="296"/>
      <c r="K92" s="296"/>
      <c r="L92" s="296"/>
      <c r="M92" s="248"/>
      <c r="N92" s="149"/>
      <c r="O92" s="248">
        <f>SUM(P92,T92)</f>
        <v>0</v>
      </c>
      <c r="P92" s="149" t="s">
        <v>194</v>
      </c>
      <c r="Q92" s="149"/>
      <c r="R92" s="149"/>
      <c r="S92" s="149"/>
      <c r="T92" s="113"/>
      <c r="U92" s="15"/>
    </row>
    <row r="93" spans="1:21" ht="36">
      <c r="A93" s="124">
        <v>900</v>
      </c>
      <c r="B93" s="124"/>
      <c r="C93" s="136" t="s">
        <v>148</v>
      </c>
      <c r="D93" s="114">
        <f aca="true" t="shared" si="34" ref="D93:D110">SUM(E93,O93)</f>
        <v>4474994</v>
      </c>
      <c r="E93" s="114">
        <f aca="true" t="shared" si="35" ref="E93:E110">SUM(F93,I93,J93,K93,M93,N93)</f>
        <v>3158347</v>
      </c>
      <c r="F93" s="113">
        <f t="shared" si="30"/>
        <v>2628347</v>
      </c>
      <c r="G93" s="247">
        <f>SUM(G94:G100)</f>
        <v>10000</v>
      </c>
      <c r="H93" s="295">
        <f>SUM(H94:H100)</f>
        <v>2618347</v>
      </c>
      <c r="I93" s="295">
        <f>SUM(I94:I100)</f>
        <v>530000</v>
      </c>
      <c r="J93" s="295">
        <f>SUM(J94)</f>
        <v>0</v>
      </c>
      <c r="K93" s="295">
        <f>SUM(K94)</f>
        <v>0</v>
      </c>
      <c r="L93" s="295">
        <f>SUM(L94)</f>
        <v>0</v>
      </c>
      <c r="M93" s="247">
        <f>SUM(M94)</f>
        <v>0</v>
      </c>
      <c r="N93" s="148">
        <f>SUM(N94)</f>
        <v>0</v>
      </c>
      <c r="O93" s="247">
        <f>SUM(O94:O100)</f>
        <v>1316647</v>
      </c>
      <c r="P93" s="148">
        <f>SUM(P94:P100)</f>
        <v>1316647</v>
      </c>
      <c r="Q93" s="148">
        <f>SUM(Q94:Q100)</f>
        <v>0</v>
      </c>
      <c r="R93" s="148">
        <f>SUM(R94:R100)</f>
        <v>0</v>
      </c>
      <c r="S93" s="148">
        <f>SUM(S94:S100)</f>
        <v>496647</v>
      </c>
      <c r="T93" s="114">
        <f>SUM(T94)</f>
        <v>0</v>
      </c>
      <c r="U93" s="15"/>
    </row>
    <row r="94" spans="1:21" s="17" customFormat="1" ht="29.25">
      <c r="A94" s="127"/>
      <c r="B94" s="127">
        <v>90001</v>
      </c>
      <c r="C94" s="142" t="s">
        <v>149</v>
      </c>
      <c r="D94" s="113">
        <f t="shared" si="34"/>
        <v>1269500</v>
      </c>
      <c r="E94" s="113">
        <f t="shared" si="35"/>
        <v>599500</v>
      </c>
      <c r="F94" s="113">
        <f t="shared" si="30"/>
        <v>599500</v>
      </c>
      <c r="G94" s="293">
        <v>10000</v>
      </c>
      <c r="H94" s="299">
        <v>589500</v>
      </c>
      <c r="I94" s="296"/>
      <c r="J94" s="296"/>
      <c r="K94" s="296"/>
      <c r="L94" s="296"/>
      <c r="M94" s="248"/>
      <c r="N94" s="149"/>
      <c r="O94" s="248">
        <f aca="true" t="shared" si="36" ref="O94:O100">SUM(P94,T94)</f>
        <v>670000</v>
      </c>
      <c r="P94" s="290">
        <v>670000</v>
      </c>
      <c r="Q94" s="149"/>
      <c r="R94" s="149"/>
      <c r="S94" s="149"/>
      <c r="T94" s="113"/>
      <c r="U94" s="15"/>
    </row>
    <row r="95" spans="1:21" s="17" customFormat="1" ht="19.5">
      <c r="A95" s="127"/>
      <c r="B95" s="127">
        <v>90002</v>
      </c>
      <c r="C95" s="143" t="s">
        <v>304</v>
      </c>
      <c r="D95" s="113">
        <f t="shared" si="34"/>
        <v>536162</v>
      </c>
      <c r="E95" s="113">
        <f t="shared" si="35"/>
        <v>39515</v>
      </c>
      <c r="F95" s="113">
        <f t="shared" si="30"/>
        <v>39515</v>
      </c>
      <c r="G95" s="248"/>
      <c r="H95" s="299">
        <v>39515</v>
      </c>
      <c r="I95" s="296"/>
      <c r="J95" s="296"/>
      <c r="K95" s="296"/>
      <c r="L95" s="296"/>
      <c r="M95" s="248"/>
      <c r="N95" s="149"/>
      <c r="O95" s="248">
        <f t="shared" si="36"/>
        <v>496647</v>
      </c>
      <c r="P95" s="290">
        <v>496647</v>
      </c>
      <c r="Q95" s="149"/>
      <c r="R95" s="149" t="s">
        <v>194</v>
      </c>
      <c r="S95" s="149">
        <v>496647</v>
      </c>
      <c r="T95" s="113"/>
      <c r="U95" s="15"/>
    </row>
    <row r="96" spans="1:21" s="17" customFormat="1" ht="19.5">
      <c r="A96" s="127"/>
      <c r="B96" s="127">
        <v>90003</v>
      </c>
      <c r="C96" s="142" t="s">
        <v>305</v>
      </c>
      <c r="D96" s="113">
        <f t="shared" si="34"/>
        <v>398242</v>
      </c>
      <c r="E96" s="113">
        <f t="shared" si="35"/>
        <v>398242</v>
      </c>
      <c r="F96" s="113">
        <f t="shared" si="30"/>
        <v>398242</v>
      </c>
      <c r="G96" s="248"/>
      <c r="H96" s="299">
        <v>398242</v>
      </c>
      <c r="I96" s="296"/>
      <c r="J96" s="296"/>
      <c r="K96" s="296"/>
      <c r="L96" s="296"/>
      <c r="M96" s="248"/>
      <c r="N96" s="149"/>
      <c r="O96" s="248">
        <f t="shared" si="36"/>
        <v>0</v>
      </c>
      <c r="P96" s="149"/>
      <c r="Q96" s="149"/>
      <c r="R96" s="149"/>
      <c r="S96" s="149"/>
      <c r="T96" s="113"/>
      <c r="U96" s="15"/>
    </row>
    <row r="97" spans="1:21" s="17" customFormat="1" ht="39">
      <c r="A97" s="127"/>
      <c r="B97" s="127">
        <v>90004</v>
      </c>
      <c r="C97" s="142" t="s">
        <v>306</v>
      </c>
      <c r="D97" s="113">
        <f t="shared" si="34"/>
        <v>509000</v>
      </c>
      <c r="E97" s="113">
        <f t="shared" si="35"/>
        <v>509000</v>
      </c>
      <c r="F97" s="113">
        <f t="shared" si="30"/>
        <v>509000</v>
      </c>
      <c r="G97" s="248"/>
      <c r="H97" s="299">
        <v>509000</v>
      </c>
      <c r="I97" s="296"/>
      <c r="J97" s="296"/>
      <c r="K97" s="296"/>
      <c r="L97" s="296"/>
      <c r="M97" s="248"/>
      <c r="N97" s="149"/>
      <c r="O97" s="248">
        <f t="shared" si="36"/>
        <v>0</v>
      </c>
      <c r="P97" s="149"/>
      <c r="Q97" s="149"/>
      <c r="R97" s="149"/>
      <c r="S97" s="149"/>
      <c r="T97" s="113"/>
      <c r="U97" s="15"/>
    </row>
    <row r="98" spans="1:21" s="17" customFormat="1" ht="29.25" customHeight="1">
      <c r="A98" s="127"/>
      <c r="B98" s="127">
        <v>90015</v>
      </c>
      <c r="C98" s="142" t="s">
        <v>150</v>
      </c>
      <c r="D98" s="113">
        <f t="shared" si="34"/>
        <v>1189350</v>
      </c>
      <c r="E98" s="113">
        <f t="shared" si="35"/>
        <v>1039350</v>
      </c>
      <c r="F98" s="113">
        <f t="shared" si="30"/>
        <v>1039350</v>
      </c>
      <c r="G98" s="248"/>
      <c r="H98" s="299">
        <v>1039350</v>
      </c>
      <c r="I98" s="296"/>
      <c r="J98" s="296"/>
      <c r="K98" s="296"/>
      <c r="L98" s="296"/>
      <c r="M98" s="248"/>
      <c r="N98" s="149"/>
      <c r="O98" s="248">
        <f t="shared" si="36"/>
        <v>150000</v>
      </c>
      <c r="P98" s="290">
        <v>150000</v>
      </c>
      <c r="Q98" s="149"/>
      <c r="R98" s="149"/>
      <c r="S98" s="149"/>
      <c r="T98" s="113"/>
      <c r="U98" s="15"/>
    </row>
    <row r="99" spans="1:21" s="17" customFormat="1" ht="28.5" customHeight="1">
      <c r="A99" s="127"/>
      <c r="B99" s="127">
        <v>90017</v>
      </c>
      <c r="C99" s="143" t="s">
        <v>307</v>
      </c>
      <c r="D99" s="113">
        <f t="shared" si="34"/>
        <v>530000</v>
      </c>
      <c r="E99" s="113">
        <f t="shared" si="35"/>
        <v>530000</v>
      </c>
      <c r="F99" s="113">
        <f t="shared" si="30"/>
        <v>0</v>
      </c>
      <c r="G99" s="248"/>
      <c r="H99" s="296"/>
      <c r="I99" s="299">
        <v>530000</v>
      </c>
      <c r="J99" s="296"/>
      <c r="K99" s="296"/>
      <c r="L99" s="296"/>
      <c r="M99" s="248"/>
      <c r="N99" s="149"/>
      <c r="O99" s="248">
        <f t="shared" si="36"/>
        <v>0</v>
      </c>
      <c r="P99" s="149"/>
      <c r="Q99" s="149"/>
      <c r="R99" s="149"/>
      <c r="S99" s="149"/>
      <c r="T99" s="113"/>
      <c r="U99" s="15"/>
    </row>
    <row r="100" spans="1:21" s="17" customFormat="1" ht="22.5" customHeight="1">
      <c r="A100" s="127"/>
      <c r="B100" s="127">
        <v>90095</v>
      </c>
      <c r="C100" s="143" t="s">
        <v>53</v>
      </c>
      <c r="D100" s="113">
        <f t="shared" si="34"/>
        <v>42740</v>
      </c>
      <c r="E100" s="113">
        <f t="shared" si="35"/>
        <v>42740</v>
      </c>
      <c r="F100" s="113">
        <f t="shared" si="30"/>
        <v>42740</v>
      </c>
      <c r="G100" s="248"/>
      <c r="H100" s="299">
        <v>42740</v>
      </c>
      <c r="I100" s="296"/>
      <c r="J100" s="296"/>
      <c r="K100" s="296"/>
      <c r="L100" s="296"/>
      <c r="M100" s="248"/>
      <c r="N100" s="149"/>
      <c r="O100" s="248">
        <f t="shared" si="36"/>
        <v>0</v>
      </c>
      <c r="P100" s="149" t="s">
        <v>194</v>
      </c>
      <c r="Q100" s="149"/>
      <c r="R100" s="149"/>
      <c r="S100" s="149"/>
      <c r="T100" s="113"/>
      <c r="U100" s="15"/>
    </row>
    <row r="101" spans="1:21" ht="36">
      <c r="A101" s="124">
        <v>921</v>
      </c>
      <c r="B101" s="124"/>
      <c r="C101" s="136" t="s">
        <v>151</v>
      </c>
      <c r="D101" s="114">
        <f t="shared" si="34"/>
        <v>1871790</v>
      </c>
      <c r="E101" s="114">
        <f t="shared" si="35"/>
        <v>1871790</v>
      </c>
      <c r="F101" s="114">
        <f aca="true" t="shared" si="37" ref="F101:F110">SUM(G101,H101)</f>
        <v>117750</v>
      </c>
      <c r="G101" s="247">
        <f>SUM(G102:G105)</f>
        <v>5000</v>
      </c>
      <c r="H101" s="295">
        <f>SUM(H102:H105)</f>
        <v>112750</v>
      </c>
      <c r="I101" s="295">
        <f>SUM(I102:I105)</f>
        <v>1754040</v>
      </c>
      <c r="J101" s="295">
        <f>SUM(J103)</f>
        <v>0</v>
      </c>
      <c r="K101" s="295">
        <f>SUM(K103)</f>
        <v>0</v>
      </c>
      <c r="L101" s="295">
        <f>SUM(L103)</f>
        <v>0</v>
      </c>
      <c r="M101" s="247">
        <f>SUM(M103)</f>
        <v>0</v>
      </c>
      <c r="N101" s="148">
        <f>SUM(N103)</f>
        <v>0</v>
      </c>
      <c r="O101" s="247">
        <f>SUM(O102:O105)</f>
        <v>0</v>
      </c>
      <c r="P101" s="148">
        <f>SUM(P102:P104)</f>
        <v>0</v>
      </c>
      <c r="Q101" s="148"/>
      <c r="R101" s="148"/>
      <c r="S101" s="148"/>
      <c r="T101" s="114">
        <f>SUM(T103)</f>
        <v>0</v>
      </c>
      <c r="U101" s="15"/>
    </row>
    <row r="102" spans="1:21" ht="29.25">
      <c r="A102" s="124"/>
      <c r="B102" s="125">
        <v>92108</v>
      </c>
      <c r="C102" s="143" t="s">
        <v>293</v>
      </c>
      <c r="D102" s="113">
        <f>SUM(E102,O102)</f>
        <v>50000</v>
      </c>
      <c r="E102" s="113">
        <f>SUM(F102,I102,J102,K102,M102,N102)</f>
        <v>50000</v>
      </c>
      <c r="F102" s="115">
        <f t="shared" si="37"/>
        <v>0</v>
      </c>
      <c r="G102" s="248"/>
      <c r="H102" s="296"/>
      <c r="I102" s="299">
        <v>50000</v>
      </c>
      <c r="J102" s="296"/>
      <c r="K102" s="296"/>
      <c r="L102" s="296"/>
      <c r="M102" s="248"/>
      <c r="N102" s="149"/>
      <c r="O102" s="248">
        <f>SUM(P102,T102)</f>
        <v>0</v>
      </c>
      <c r="P102" s="149" t="s">
        <v>194</v>
      </c>
      <c r="Q102" s="149"/>
      <c r="R102" s="149"/>
      <c r="S102" s="149"/>
      <c r="T102" s="113"/>
      <c r="U102" s="15"/>
    </row>
    <row r="103" spans="1:21" s="17" customFormat="1" ht="48.75">
      <c r="A103" s="127"/>
      <c r="B103" s="127">
        <v>92109</v>
      </c>
      <c r="C103" s="143" t="s">
        <v>152</v>
      </c>
      <c r="D103" s="113">
        <f t="shared" si="34"/>
        <v>1020000</v>
      </c>
      <c r="E103" s="113">
        <f t="shared" si="35"/>
        <v>1020000</v>
      </c>
      <c r="F103" s="115">
        <f t="shared" si="37"/>
        <v>0</v>
      </c>
      <c r="G103" s="248"/>
      <c r="H103" s="296"/>
      <c r="I103" s="299">
        <v>1020000</v>
      </c>
      <c r="J103" s="296"/>
      <c r="K103" s="296"/>
      <c r="L103" s="296"/>
      <c r="M103" s="248"/>
      <c r="N103" s="149"/>
      <c r="O103" s="248">
        <f>SUM(P103,T103)</f>
        <v>0</v>
      </c>
      <c r="P103" s="149" t="s">
        <v>194</v>
      </c>
      <c r="Q103" s="149"/>
      <c r="R103" s="149"/>
      <c r="S103" s="149"/>
      <c r="T103" s="113"/>
      <c r="U103" s="15"/>
    </row>
    <row r="104" spans="1:21" s="17" customFormat="1" ht="12.75">
      <c r="A104" s="127"/>
      <c r="B104" s="127">
        <v>92116</v>
      </c>
      <c r="C104" s="143" t="s">
        <v>308</v>
      </c>
      <c r="D104" s="113">
        <f t="shared" si="34"/>
        <v>674040</v>
      </c>
      <c r="E104" s="113">
        <f t="shared" si="35"/>
        <v>674040</v>
      </c>
      <c r="F104" s="115">
        <f t="shared" si="37"/>
        <v>0</v>
      </c>
      <c r="G104" s="248"/>
      <c r="H104" s="296"/>
      <c r="I104" s="299">
        <v>674040</v>
      </c>
      <c r="J104" s="296"/>
      <c r="K104" s="296"/>
      <c r="L104" s="296"/>
      <c r="M104" s="248"/>
      <c r="N104" s="149"/>
      <c r="O104" s="248"/>
      <c r="P104" s="149"/>
      <c r="Q104" s="149"/>
      <c r="R104" s="149"/>
      <c r="S104" s="149"/>
      <c r="T104" s="113"/>
      <c r="U104" s="15"/>
    </row>
    <row r="105" spans="1:21" s="17" customFormat="1" ht="19.5">
      <c r="A105" s="127"/>
      <c r="B105" s="127">
        <v>92195</v>
      </c>
      <c r="C105" s="143" t="s">
        <v>53</v>
      </c>
      <c r="D105" s="113">
        <f t="shared" si="34"/>
        <v>127750</v>
      </c>
      <c r="E105" s="113">
        <f t="shared" si="35"/>
        <v>127750</v>
      </c>
      <c r="F105" s="115">
        <f t="shared" si="37"/>
        <v>117750</v>
      </c>
      <c r="G105" s="293">
        <v>5000</v>
      </c>
      <c r="H105" s="299">
        <v>112750</v>
      </c>
      <c r="I105" s="299">
        <v>10000</v>
      </c>
      <c r="J105" s="296"/>
      <c r="K105" s="296"/>
      <c r="L105" s="296"/>
      <c r="M105" s="248"/>
      <c r="N105" s="149"/>
      <c r="O105" s="248"/>
      <c r="P105" s="149"/>
      <c r="Q105" s="149"/>
      <c r="R105" s="149"/>
      <c r="S105" s="149"/>
      <c r="T105" s="113"/>
      <c r="U105" s="15"/>
    </row>
    <row r="106" spans="1:21" ht="18" customHeight="1">
      <c r="A106" s="124">
        <v>926</v>
      </c>
      <c r="B106" s="124"/>
      <c r="C106" s="136" t="s">
        <v>153</v>
      </c>
      <c r="D106" s="114">
        <f>SUM(E106,O106)</f>
        <v>3582230</v>
      </c>
      <c r="E106" s="114">
        <f t="shared" si="35"/>
        <v>3274230</v>
      </c>
      <c r="F106" s="114">
        <f t="shared" si="37"/>
        <v>2605030</v>
      </c>
      <c r="G106" s="247">
        <f>SUM(G107:G110)</f>
        <v>1451084</v>
      </c>
      <c r="H106" s="295">
        <f>SUM(H107:H110)</f>
        <v>1153946</v>
      </c>
      <c r="I106" s="295">
        <f>SUM(I107:I110)</f>
        <v>510000</v>
      </c>
      <c r="J106" s="295">
        <f>SUM(J107:J110)</f>
        <v>159200</v>
      </c>
      <c r="K106" s="295">
        <f>SUM(K108:K110)</f>
        <v>0</v>
      </c>
      <c r="L106" s="295">
        <f>SUM(L108:L110)</f>
        <v>0</v>
      </c>
      <c r="M106" s="247">
        <f>SUM(M109)</f>
        <v>0</v>
      </c>
      <c r="N106" s="148">
        <f>SUM(N109)</f>
        <v>0</v>
      </c>
      <c r="O106" s="247">
        <f>SUM(P106,T106)</f>
        <v>308000</v>
      </c>
      <c r="P106" s="148">
        <f>SUM(P107:P110)</f>
        <v>308000</v>
      </c>
      <c r="Q106" s="148"/>
      <c r="R106" s="148"/>
      <c r="S106" s="148"/>
      <c r="T106" s="114">
        <f>SUM(T109)</f>
        <v>0</v>
      </c>
      <c r="U106" s="15"/>
    </row>
    <row r="107" spans="1:21" ht="18" customHeight="1">
      <c r="A107" s="124"/>
      <c r="B107" s="124">
        <v>92601</v>
      </c>
      <c r="C107" s="300" t="s">
        <v>381</v>
      </c>
      <c r="D107" s="113">
        <f>SUM(E107,O107)</f>
        <v>300000</v>
      </c>
      <c r="E107" s="113">
        <f>SUM(F107,I107,J107,K107,M107,N107)</f>
        <v>0</v>
      </c>
      <c r="F107" s="115">
        <f t="shared" si="37"/>
        <v>0</v>
      </c>
      <c r="G107" s="247"/>
      <c r="H107" s="295"/>
      <c r="I107" s="295"/>
      <c r="J107" s="295"/>
      <c r="K107" s="295"/>
      <c r="L107" s="295"/>
      <c r="M107" s="247"/>
      <c r="N107" s="148"/>
      <c r="O107" s="248">
        <f>SUM(P107,T107)</f>
        <v>300000</v>
      </c>
      <c r="P107" s="301">
        <v>300000</v>
      </c>
      <c r="Q107" s="148"/>
      <c r="R107" s="148"/>
      <c r="S107" s="148"/>
      <c r="T107" s="114"/>
      <c r="U107" s="15"/>
    </row>
    <row r="108" spans="1:21" ht="39">
      <c r="A108" s="124"/>
      <c r="B108" s="125">
        <v>92604</v>
      </c>
      <c r="C108" s="144" t="s">
        <v>309</v>
      </c>
      <c r="D108" s="113">
        <f>SUM(E108,O108)</f>
        <v>2633930</v>
      </c>
      <c r="E108" s="113">
        <f>SUM(F108,I108,J108,K108,M108,N108)</f>
        <v>2625930</v>
      </c>
      <c r="F108" s="115">
        <f t="shared" si="37"/>
        <v>2525730</v>
      </c>
      <c r="G108" s="293">
        <v>1451084</v>
      </c>
      <c r="H108" s="299">
        <v>1074646</v>
      </c>
      <c r="I108" s="296" t="s">
        <v>194</v>
      </c>
      <c r="J108" s="299">
        <v>100200</v>
      </c>
      <c r="K108" s="296"/>
      <c r="L108" s="296"/>
      <c r="M108" s="248"/>
      <c r="N108" s="149"/>
      <c r="O108" s="248">
        <f>SUM(P108,T108)</f>
        <v>8000</v>
      </c>
      <c r="P108" s="290">
        <v>8000</v>
      </c>
      <c r="Q108" s="149"/>
      <c r="R108" s="149"/>
      <c r="S108" s="149"/>
      <c r="T108" s="113"/>
      <c r="U108" s="15"/>
    </row>
    <row r="109" spans="1:21" s="17" customFormat="1" ht="39">
      <c r="A109" s="127"/>
      <c r="B109" s="127">
        <v>92605</v>
      </c>
      <c r="C109" s="142" t="s">
        <v>310</v>
      </c>
      <c r="D109" s="113">
        <f t="shared" si="34"/>
        <v>510000</v>
      </c>
      <c r="E109" s="113">
        <f t="shared" si="35"/>
        <v>510000</v>
      </c>
      <c r="F109" s="115">
        <f t="shared" si="37"/>
        <v>0</v>
      </c>
      <c r="G109" s="248" t="s">
        <v>194</v>
      </c>
      <c r="H109" s="296" t="s">
        <v>194</v>
      </c>
      <c r="I109" s="299">
        <v>510000</v>
      </c>
      <c r="J109" s="296"/>
      <c r="K109" s="296"/>
      <c r="L109" s="296"/>
      <c r="M109" s="248"/>
      <c r="N109" s="149"/>
      <c r="O109" s="248">
        <f>SUM(P109,T109)</f>
        <v>0</v>
      </c>
      <c r="P109" s="149"/>
      <c r="Q109" s="149"/>
      <c r="R109" s="149"/>
      <c r="S109" s="149"/>
      <c r="T109" s="113"/>
      <c r="U109" s="15"/>
    </row>
    <row r="110" spans="1:21" s="17" customFormat="1" ht="19.5" customHeight="1">
      <c r="A110" s="127"/>
      <c r="B110" s="127">
        <v>92695</v>
      </c>
      <c r="C110" s="244" t="s">
        <v>53</v>
      </c>
      <c r="D110" s="113">
        <f t="shared" si="34"/>
        <v>138300</v>
      </c>
      <c r="E110" s="113">
        <f t="shared" si="35"/>
        <v>138300</v>
      </c>
      <c r="F110" s="115">
        <f t="shared" si="37"/>
        <v>79300</v>
      </c>
      <c r="G110" s="248"/>
      <c r="H110" s="299">
        <v>79300</v>
      </c>
      <c r="I110" s="299"/>
      <c r="J110" s="299">
        <v>59000</v>
      </c>
      <c r="K110" s="296"/>
      <c r="L110" s="296"/>
      <c r="M110" s="248"/>
      <c r="N110" s="149"/>
      <c r="O110" s="248"/>
      <c r="P110" s="149"/>
      <c r="Q110" s="149"/>
      <c r="R110" s="149"/>
      <c r="S110" s="149"/>
      <c r="T110" s="113"/>
      <c r="U110" s="15"/>
    </row>
    <row r="111" spans="1:21" ht="12.75">
      <c r="A111" s="134" t="s">
        <v>154</v>
      </c>
      <c r="B111" s="19"/>
      <c r="C111" s="134"/>
      <c r="D111" s="119">
        <f>SUM(D12,D14,D16,D18,D23,D27,D31,D38,D41,D49,D51,D53,D55,D64,D70,D89,D91,D93,D101,D106)</f>
        <v>86747044</v>
      </c>
      <c r="E111" s="119">
        <f aca="true" t="shared" si="38" ref="E111:Q111">SUM(E12,E14,E16,E18,E23,E27,E31,E38,E41,E49,E51,E53,E55,E64,E70,E89,E91,E93,E101,E106)</f>
        <v>62998445.5</v>
      </c>
      <c r="F111" s="119">
        <f t="shared" si="38"/>
        <v>47379628.34</v>
      </c>
      <c r="G111" s="248">
        <f t="shared" si="38"/>
        <v>30773341</v>
      </c>
      <c r="H111" s="297">
        <f t="shared" si="38"/>
        <v>16606287.34</v>
      </c>
      <c r="I111" s="296">
        <f t="shared" si="38"/>
        <v>5833096</v>
      </c>
      <c r="J111" s="296">
        <f t="shared" si="38"/>
        <v>8252184</v>
      </c>
      <c r="K111" s="297">
        <f t="shared" si="38"/>
        <v>322250.16</v>
      </c>
      <c r="L111" s="297">
        <f t="shared" si="38"/>
        <v>86287</v>
      </c>
      <c r="M111" s="248">
        <f t="shared" si="38"/>
        <v>0</v>
      </c>
      <c r="N111" s="149">
        <f t="shared" si="38"/>
        <v>1125000</v>
      </c>
      <c r="O111" s="260">
        <f t="shared" si="38"/>
        <v>23748598.5</v>
      </c>
      <c r="P111" s="151">
        <f>SUM(P12,P14,P16,P18,P23,P27,P31,P38,P41,P49,P51,P53,P55,P64,P70,P89,P91,P93,P101,P106)</f>
        <v>23748598.5</v>
      </c>
      <c r="Q111" s="151">
        <f t="shared" si="38"/>
        <v>14788151.5</v>
      </c>
      <c r="R111" s="149">
        <f>SUM(R12,R14,R16,R18,R23,R27,R31,R38,R41,R49,R51,R53,R55,R64,R70,R89,R91,R93,R101,R106)</f>
        <v>290000</v>
      </c>
      <c r="S111" s="149">
        <f>SUM(S12,S14,S16,S18,S23,S27,S31,S38,S41,S49,S51,S53,S55,S64,S70,S89,S91,S93,S101,S106)</f>
        <v>496647</v>
      </c>
      <c r="T111" s="149">
        <f>SUM(T12,T14,T16,T18,T23,T27,T31,T38,T41,T49,T51,T53,T55,T64,T70,T89,T91,T93,T101,T106)</f>
        <v>0</v>
      </c>
      <c r="U111" s="120"/>
    </row>
    <row r="112" spans="1:20" ht="12.75">
      <c r="A112" s="135"/>
      <c r="B112" s="20"/>
      <c r="C112" s="135"/>
      <c r="D112" s="21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53"/>
      <c r="Q112" s="153"/>
      <c r="R112" s="153"/>
      <c r="S112" s="153"/>
      <c r="T112" s="20"/>
    </row>
    <row r="113" spans="1:20" ht="12.75">
      <c r="A113" s="135"/>
      <c r="B113" s="20"/>
      <c r="C113" s="135"/>
      <c r="D113" s="21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53"/>
      <c r="Q113" s="153"/>
      <c r="R113" s="153"/>
      <c r="S113" s="153"/>
      <c r="T113" s="20"/>
    </row>
    <row r="114" ht="12.75">
      <c r="G114" t="s">
        <v>194</v>
      </c>
    </row>
    <row r="116" ht="12.75">
      <c r="I116" t="s">
        <v>194</v>
      </c>
    </row>
  </sheetData>
  <mergeCells count="26">
    <mergeCell ref="E6:E10"/>
    <mergeCell ref="G9:G10"/>
    <mergeCell ref="H9:H10"/>
    <mergeCell ref="F6:N6"/>
    <mergeCell ref="M7:M10"/>
    <mergeCell ref="N7:N10"/>
    <mergeCell ref="L7:L10"/>
    <mergeCell ref="O6:O10"/>
    <mergeCell ref="G7:H8"/>
    <mergeCell ref="T9:T10"/>
    <mergeCell ref="U9:U10"/>
    <mergeCell ref="P7:P10"/>
    <mergeCell ref="T7:U7"/>
    <mergeCell ref="K7:K10"/>
    <mergeCell ref="Q9:Q10"/>
    <mergeCell ref="Q7:S7"/>
    <mergeCell ref="A2:U2"/>
    <mergeCell ref="E5:U5"/>
    <mergeCell ref="P6:U6"/>
    <mergeCell ref="A5:A10"/>
    <mergeCell ref="B5:B10"/>
    <mergeCell ref="C5:C10"/>
    <mergeCell ref="D5:D10"/>
    <mergeCell ref="F7:F10"/>
    <mergeCell ref="I7:I10"/>
    <mergeCell ref="J7:J10"/>
  </mergeCells>
  <printOptions/>
  <pageMargins left="0" right="0" top="1.3779527559055118" bottom="0.7874015748031497" header="0.5905511811023623" footer="0.15748031496062992"/>
  <pageSetup horizontalDpi="600" verticalDpi="600" orientation="landscape" paperSize="9" r:id="rId1"/>
  <headerFooter alignWithMargins="0">
    <oddHeader xml:space="preserve">&amp;RTabela nr 3           
do projektu Uchwały  Nr ..../.....
Rady Miejskiej w Łowiczu
z dnia ........ roku 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defaultGridColor="0" colorId="8" workbookViewId="0" topLeftCell="A1">
      <selection activeCell="H17" sqref="H1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2.00390625" style="1" customWidth="1"/>
    <col min="4" max="4" width="15.875" style="1" hidden="1" customWidth="1"/>
    <col min="5" max="5" width="14.00390625" style="1" customWidth="1"/>
    <col min="6" max="6" width="13.25390625" style="1" customWidth="1"/>
    <col min="7" max="8" width="15.75390625" style="0" customWidth="1"/>
    <col min="9" max="9" width="12.25390625" style="0" customWidth="1"/>
    <col min="10" max="10" width="14.00390625" style="0" customWidth="1"/>
    <col min="11" max="11" width="15.875" style="9" customWidth="1"/>
  </cols>
  <sheetData>
    <row r="1" spans="10:11" ht="12.75">
      <c r="J1" s="421"/>
      <c r="K1" s="421"/>
    </row>
    <row r="2" spans="1:11" ht="48.75" customHeight="1">
      <c r="A2" s="418" t="s">
        <v>413</v>
      </c>
      <c r="B2" s="418"/>
      <c r="C2" s="418"/>
      <c r="D2" s="418"/>
      <c r="E2" s="418"/>
      <c r="F2" s="418"/>
      <c r="G2" s="418"/>
      <c r="H2" s="418"/>
      <c r="I2" s="418"/>
      <c r="J2" s="418"/>
      <c r="K2" s="154"/>
    </row>
    <row r="3" spans="10:11" ht="12.75">
      <c r="J3" s="155" t="s">
        <v>27</v>
      </c>
      <c r="K3" s="155"/>
    </row>
    <row r="4" spans="1:11" s="2" customFormat="1" ht="20.25" customHeight="1">
      <c r="A4" s="455" t="s">
        <v>2</v>
      </c>
      <c r="B4" s="406" t="s">
        <v>3</v>
      </c>
      <c r="C4" s="407"/>
      <c r="D4" s="454"/>
      <c r="E4" s="454" t="s">
        <v>313</v>
      </c>
      <c r="F4" s="423" t="s">
        <v>41</v>
      </c>
      <c r="G4" s="417"/>
      <c r="H4" s="417"/>
      <c r="I4" s="417"/>
      <c r="J4" s="424"/>
      <c r="K4" s="37"/>
    </row>
    <row r="5" spans="1:11" s="2" customFormat="1" ht="20.25" customHeight="1">
      <c r="A5" s="455"/>
      <c r="B5" s="468"/>
      <c r="C5" s="469"/>
      <c r="D5" s="455"/>
      <c r="E5" s="454"/>
      <c r="F5" s="454" t="s">
        <v>42</v>
      </c>
      <c r="G5" s="423" t="s">
        <v>6</v>
      </c>
      <c r="H5" s="424"/>
      <c r="I5" s="415" t="s">
        <v>119</v>
      </c>
      <c r="J5" s="415" t="s">
        <v>385</v>
      </c>
      <c r="K5" s="422"/>
    </row>
    <row r="6" spans="1:11" s="2" customFormat="1" ht="65.25" customHeight="1">
      <c r="A6" s="455"/>
      <c r="B6" s="470"/>
      <c r="C6" s="471"/>
      <c r="D6" s="455"/>
      <c r="E6" s="454"/>
      <c r="F6" s="454"/>
      <c r="G6" s="117" t="s">
        <v>123</v>
      </c>
      <c r="H6" s="117" t="s">
        <v>124</v>
      </c>
      <c r="I6" s="416"/>
      <c r="J6" s="416"/>
      <c r="K6" s="422"/>
    </row>
    <row r="7" spans="1:11" ht="9" customHeight="1">
      <c r="A7" s="5">
        <v>1</v>
      </c>
      <c r="B7" s="425">
        <v>2</v>
      </c>
      <c r="C7" s="426"/>
      <c r="D7" s="5"/>
      <c r="E7" s="5">
        <v>4</v>
      </c>
      <c r="F7" s="5">
        <v>5</v>
      </c>
      <c r="G7" s="5">
        <v>6</v>
      </c>
      <c r="H7" s="5">
        <v>7</v>
      </c>
      <c r="I7" s="5"/>
      <c r="J7" s="5">
        <v>8</v>
      </c>
      <c r="K7" s="156"/>
    </row>
    <row r="8" spans="1:11" ht="19.5" customHeight="1">
      <c r="A8" s="10">
        <v>750</v>
      </c>
      <c r="B8" s="419">
        <v>75011</v>
      </c>
      <c r="C8" s="420"/>
      <c r="D8" s="157"/>
      <c r="E8" s="157">
        <f>SUM(F8,J8)</f>
        <v>242036</v>
      </c>
      <c r="F8" s="157">
        <f>SUM(G8:I8)</f>
        <v>237036</v>
      </c>
      <c r="G8" s="157">
        <v>231219</v>
      </c>
      <c r="H8" s="158">
        <v>5817</v>
      </c>
      <c r="I8" s="158"/>
      <c r="J8" s="158">
        <v>5000</v>
      </c>
      <c r="K8" s="8"/>
    </row>
    <row r="9" spans="1:11" ht="19.5" customHeight="1">
      <c r="A9" s="10">
        <v>751</v>
      </c>
      <c r="B9" s="419">
        <v>75101</v>
      </c>
      <c r="C9" s="420"/>
      <c r="D9" s="157"/>
      <c r="E9" s="157">
        <f aca="true" t="shared" si="0" ref="E9:E14">SUM(F9)</f>
        <v>5175</v>
      </c>
      <c r="F9" s="157">
        <f aca="true" t="shared" si="1" ref="F9:F14">SUM(G9:J9)</f>
        <v>5175</v>
      </c>
      <c r="G9" s="157">
        <v>5175</v>
      </c>
      <c r="H9" s="158" t="s">
        <v>194</v>
      </c>
      <c r="I9" s="158"/>
      <c r="J9" s="158"/>
      <c r="K9" s="8"/>
    </row>
    <row r="10" spans="1:11" ht="19.5" customHeight="1">
      <c r="A10" s="10">
        <v>754</v>
      </c>
      <c r="B10" s="419">
        <v>75414</v>
      </c>
      <c r="C10" s="420"/>
      <c r="D10" s="157"/>
      <c r="E10" s="157">
        <f t="shared" si="0"/>
        <v>4000</v>
      </c>
      <c r="F10" s="157">
        <f t="shared" si="1"/>
        <v>4000</v>
      </c>
      <c r="G10" s="157"/>
      <c r="H10" s="158">
        <v>4000</v>
      </c>
      <c r="I10" s="158"/>
      <c r="J10" s="158"/>
      <c r="K10" s="8"/>
    </row>
    <row r="11" spans="1:11" ht="19.5" customHeight="1">
      <c r="A11" s="10">
        <v>852</v>
      </c>
      <c r="B11" s="419">
        <v>85203</v>
      </c>
      <c r="C11" s="420"/>
      <c r="D11" s="157"/>
      <c r="E11" s="157">
        <f t="shared" si="0"/>
        <v>252000</v>
      </c>
      <c r="F11" s="157">
        <f t="shared" si="1"/>
        <v>252000</v>
      </c>
      <c r="G11" s="157">
        <v>204348</v>
      </c>
      <c r="H11" s="158">
        <v>47652</v>
      </c>
      <c r="I11" s="158"/>
      <c r="J11" s="158"/>
      <c r="K11" s="8"/>
    </row>
    <row r="12" spans="1:11" ht="19.5" customHeight="1">
      <c r="A12" s="10">
        <v>852</v>
      </c>
      <c r="B12" s="419">
        <v>85212</v>
      </c>
      <c r="C12" s="420"/>
      <c r="D12" s="157"/>
      <c r="E12" s="157">
        <f t="shared" si="0"/>
        <v>5522640</v>
      </c>
      <c r="F12" s="157">
        <f t="shared" si="1"/>
        <v>5522640</v>
      </c>
      <c r="G12" s="157">
        <v>172285</v>
      </c>
      <c r="H12" s="158">
        <v>43355</v>
      </c>
      <c r="I12" s="158">
        <v>5307000</v>
      </c>
      <c r="J12" s="158" t="s">
        <v>194</v>
      </c>
      <c r="K12" s="8"/>
    </row>
    <row r="13" spans="1:11" ht="19.5" customHeight="1">
      <c r="A13" s="10">
        <v>852</v>
      </c>
      <c r="B13" s="419">
        <v>85213</v>
      </c>
      <c r="C13" s="420"/>
      <c r="D13" s="157"/>
      <c r="E13" s="157">
        <f t="shared" si="0"/>
        <v>6733</v>
      </c>
      <c r="F13" s="157">
        <f t="shared" si="1"/>
        <v>6733</v>
      </c>
      <c r="G13" s="161">
        <v>6733</v>
      </c>
      <c r="H13" s="158"/>
      <c r="I13" s="158"/>
      <c r="J13" s="158" t="s">
        <v>194</v>
      </c>
      <c r="K13" s="8"/>
    </row>
    <row r="14" spans="1:11" ht="19.5" customHeight="1">
      <c r="A14" s="10">
        <v>852</v>
      </c>
      <c r="B14" s="419">
        <v>85228</v>
      </c>
      <c r="C14" s="420"/>
      <c r="D14" s="157"/>
      <c r="E14" s="157">
        <f t="shared" si="0"/>
        <v>112123</v>
      </c>
      <c r="F14" s="157">
        <f t="shared" si="1"/>
        <v>112123</v>
      </c>
      <c r="G14" s="157">
        <v>95574</v>
      </c>
      <c r="H14" s="158">
        <v>16549</v>
      </c>
      <c r="I14" s="158"/>
      <c r="J14" s="158" t="s">
        <v>194</v>
      </c>
      <c r="K14" s="8"/>
    </row>
    <row r="15" spans="1:11" ht="19.5" customHeight="1">
      <c r="A15" s="10" t="s">
        <v>194</v>
      </c>
      <c r="B15" s="419" t="s">
        <v>194</v>
      </c>
      <c r="C15" s="420"/>
      <c r="D15" s="157"/>
      <c r="E15" s="161" t="s">
        <v>194</v>
      </c>
      <c r="F15" s="161" t="s">
        <v>194</v>
      </c>
      <c r="G15" s="161" t="s">
        <v>194</v>
      </c>
      <c r="H15" s="158" t="s">
        <v>194</v>
      </c>
      <c r="I15" s="158"/>
      <c r="J15" s="158"/>
      <c r="K15" s="8"/>
    </row>
    <row r="16" spans="1:11" ht="19.5" customHeight="1">
      <c r="A16" s="449" t="s">
        <v>46</v>
      </c>
      <c r="B16" s="450"/>
      <c r="C16" s="451"/>
      <c r="D16" s="159"/>
      <c r="E16" s="159">
        <f aca="true" t="shared" si="2" ref="E16:J16">SUM(E8:E15)</f>
        <v>6144707</v>
      </c>
      <c r="F16" s="159">
        <f t="shared" si="2"/>
        <v>6139707</v>
      </c>
      <c r="G16" s="159">
        <f t="shared" si="2"/>
        <v>715334</v>
      </c>
      <c r="H16" s="159">
        <f t="shared" si="2"/>
        <v>117373</v>
      </c>
      <c r="I16" s="159">
        <f t="shared" si="2"/>
        <v>5307000</v>
      </c>
      <c r="J16" s="159">
        <f t="shared" si="2"/>
        <v>5000</v>
      </c>
      <c r="K16" s="160"/>
    </row>
    <row r="17" spans="1:11" ht="19.5" customHeight="1">
      <c r="A17" s="3"/>
      <c r="B17" s="3"/>
      <c r="C17" s="3"/>
      <c r="D17" s="8"/>
      <c r="E17" s="8"/>
      <c r="F17" s="8"/>
      <c r="G17" s="8"/>
      <c r="H17" s="8"/>
      <c r="I17" s="8"/>
      <c r="J17" s="8"/>
      <c r="K17" s="8"/>
    </row>
  </sheetData>
  <mergeCells count="22">
    <mergeCell ref="F5:F6"/>
    <mergeCell ref="D4:D6"/>
    <mergeCell ref="B15:C15"/>
    <mergeCell ref="B11:C11"/>
    <mergeCell ref="J1:K1"/>
    <mergeCell ref="K5:K6"/>
    <mergeCell ref="G5:H5"/>
    <mergeCell ref="J5:J6"/>
    <mergeCell ref="F4:J4"/>
    <mergeCell ref="A2:J2"/>
    <mergeCell ref="B4:C6"/>
    <mergeCell ref="A4:A6"/>
    <mergeCell ref="E4:E6"/>
    <mergeCell ref="I5:I6"/>
    <mergeCell ref="A16:C16"/>
    <mergeCell ref="B7:C7"/>
    <mergeCell ref="B8:C8"/>
    <mergeCell ref="B9:C9"/>
    <mergeCell ref="B10:C10"/>
    <mergeCell ref="B13:C13"/>
    <mergeCell ref="B14:C14"/>
    <mergeCell ref="B12:C12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4
do projekt Uchwały Nr ...../....... 
Rady Miejskiej w Łowiczu
z dnia .........roku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.75390625" style="60" bestFit="1" customWidth="1"/>
    <col min="2" max="2" width="40.125" style="60" bestFit="1" customWidth="1"/>
    <col min="3" max="3" width="14.00390625" style="60" customWidth="1"/>
    <col min="4" max="4" width="17.125" style="60" customWidth="1"/>
    <col min="5" max="16384" width="9.125" style="60" customWidth="1"/>
  </cols>
  <sheetData>
    <row r="1" spans="1:4" ht="15" customHeight="1">
      <c r="A1" s="474" t="s">
        <v>412</v>
      </c>
      <c r="B1" s="474"/>
      <c r="C1" s="474"/>
      <c r="D1" s="474"/>
    </row>
    <row r="2" ht="6.75" customHeight="1">
      <c r="A2" s="81"/>
    </row>
    <row r="3" ht="12.75">
      <c r="D3" s="82" t="s">
        <v>27</v>
      </c>
    </row>
    <row r="4" spans="1:4" ht="15" customHeight="1">
      <c r="A4" s="475" t="s">
        <v>38</v>
      </c>
      <c r="B4" s="475" t="s">
        <v>5</v>
      </c>
      <c r="C4" s="476" t="s">
        <v>39</v>
      </c>
      <c r="D4" s="476" t="s">
        <v>386</v>
      </c>
    </row>
    <row r="5" spans="1:4" ht="15" customHeight="1">
      <c r="A5" s="475"/>
      <c r="B5" s="475"/>
      <c r="C5" s="475"/>
      <c r="D5" s="476"/>
    </row>
    <row r="6" spans="1:4" ht="15.75" customHeight="1">
      <c r="A6" s="475"/>
      <c r="B6" s="475"/>
      <c r="C6" s="475"/>
      <c r="D6" s="476"/>
    </row>
    <row r="7" spans="1:4" s="85" customFormat="1" ht="9.75" customHeight="1">
      <c r="A7" s="83">
        <v>1</v>
      </c>
      <c r="B7" s="83">
        <v>2</v>
      </c>
      <c r="C7" s="83">
        <v>3</v>
      </c>
      <c r="D7" s="84">
        <v>4</v>
      </c>
    </row>
    <row r="8" spans="1:4" ht="18.75" customHeight="1">
      <c r="A8" s="472" t="s">
        <v>16</v>
      </c>
      <c r="B8" s="473"/>
      <c r="C8" s="86"/>
      <c r="D8" s="87">
        <f>SUM(D9:D16)</f>
        <v>13004114</v>
      </c>
    </row>
    <row r="9" spans="1:4" ht="21.75" customHeight="1">
      <c r="A9" s="88" t="s">
        <v>7</v>
      </c>
      <c r="B9" s="89" t="s">
        <v>11</v>
      </c>
      <c r="C9" s="88" t="s">
        <v>17</v>
      </c>
      <c r="D9" s="90">
        <v>11859114</v>
      </c>
    </row>
    <row r="10" spans="1:4" ht="18.75" customHeight="1">
      <c r="A10" s="91" t="s">
        <v>8</v>
      </c>
      <c r="B10" s="86" t="s">
        <v>12</v>
      </c>
      <c r="C10" s="88" t="s">
        <v>17</v>
      </c>
      <c r="D10" s="92">
        <v>1145000</v>
      </c>
    </row>
    <row r="11" spans="1:4" ht="31.5" customHeight="1">
      <c r="A11" s="88" t="s">
        <v>9</v>
      </c>
      <c r="B11" s="93" t="s">
        <v>43</v>
      </c>
      <c r="C11" s="88" t="s">
        <v>32</v>
      </c>
      <c r="D11" s="90" t="s">
        <v>194</v>
      </c>
    </row>
    <row r="12" spans="1:4" ht="15.75" customHeight="1">
      <c r="A12" s="91" t="s">
        <v>1</v>
      </c>
      <c r="B12" s="86" t="s">
        <v>19</v>
      </c>
      <c r="C12" s="88" t="s">
        <v>33</v>
      </c>
      <c r="D12" s="90"/>
    </row>
    <row r="13" spans="1:4" ht="15" customHeight="1">
      <c r="A13" s="88" t="s">
        <v>10</v>
      </c>
      <c r="B13" s="86" t="s">
        <v>44</v>
      </c>
      <c r="C13" s="88" t="s">
        <v>50</v>
      </c>
      <c r="D13" s="90"/>
    </row>
    <row r="14" spans="1:4" ht="16.5" customHeight="1">
      <c r="A14" s="91" t="s">
        <v>13</v>
      </c>
      <c r="B14" s="86" t="s">
        <v>14</v>
      </c>
      <c r="C14" s="88" t="s">
        <v>18</v>
      </c>
      <c r="D14" s="94"/>
    </row>
    <row r="15" spans="1:4" ht="15" customHeight="1">
      <c r="A15" s="88" t="s">
        <v>15</v>
      </c>
      <c r="B15" s="86" t="s">
        <v>48</v>
      </c>
      <c r="C15" s="88" t="s">
        <v>40</v>
      </c>
      <c r="D15" s="95"/>
    </row>
    <row r="16" spans="1:4" ht="15" customHeight="1">
      <c r="A16" s="88" t="s">
        <v>21</v>
      </c>
      <c r="B16" s="96" t="s">
        <v>31</v>
      </c>
      <c r="C16" s="88" t="s">
        <v>20</v>
      </c>
      <c r="D16" s="95" t="s">
        <v>194</v>
      </c>
    </row>
    <row r="17" spans="1:4" ht="18.75" customHeight="1">
      <c r="A17" s="472" t="s">
        <v>45</v>
      </c>
      <c r="B17" s="473"/>
      <c r="C17" s="88"/>
      <c r="D17" s="87">
        <f>SUM(D18:D23)</f>
        <v>6703368</v>
      </c>
    </row>
    <row r="18" spans="1:4" ht="16.5" customHeight="1">
      <c r="A18" s="88" t="s">
        <v>7</v>
      </c>
      <c r="B18" s="86" t="s">
        <v>285</v>
      </c>
      <c r="C18" s="88" t="s">
        <v>22</v>
      </c>
      <c r="D18" s="95">
        <v>6703368</v>
      </c>
    </row>
    <row r="19" spans="1:4" ht="38.25" customHeight="1">
      <c r="A19" s="88" t="s">
        <v>8</v>
      </c>
      <c r="B19" s="97" t="s">
        <v>36</v>
      </c>
      <c r="C19" s="88" t="s">
        <v>37</v>
      </c>
      <c r="D19" s="95" t="s">
        <v>194</v>
      </c>
    </row>
    <row r="20" spans="1:4" ht="14.25" customHeight="1">
      <c r="A20" s="88" t="s">
        <v>9</v>
      </c>
      <c r="B20" s="98" t="s">
        <v>34</v>
      </c>
      <c r="C20" s="91" t="s">
        <v>30</v>
      </c>
      <c r="D20" s="99"/>
    </row>
    <row r="21" spans="1:4" ht="15.75" customHeight="1">
      <c r="A21" s="88" t="s">
        <v>1</v>
      </c>
      <c r="B21" s="86" t="s">
        <v>35</v>
      </c>
      <c r="C21" s="88" t="s">
        <v>24</v>
      </c>
      <c r="D21" s="95"/>
    </row>
    <row r="22" spans="1:4" ht="15" customHeight="1">
      <c r="A22" s="88" t="s">
        <v>10</v>
      </c>
      <c r="B22" s="96" t="s">
        <v>49</v>
      </c>
      <c r="C22" s="100" t="s">
        <v>25</v>
      </c>
      <c r="D22" s="94"/>
    </row>
    <row r="23" spans="1:6" ht="16.5" customHeight="1">
      <c r="A23" s="88" t="s">
        <v>13</v>
      </c>
      <c r="B23" s="96" t="s">
        <v>26</v>
      </c>
      <c r="C23" s="101" t="s">
        <v>23</v>
      </c>
      <c r="D23" s="102"/>
      <c r="E23" s="103"/>
      <c r="F23" s="103"/>
    </row>
    <row r="24" spans="1:3" ht="12.75">
      <c r="A24" s="104"/>
      <c r="B24" s="105"/>
      <c r="C24" s="106"/>
    </row>
    <row r="25" spans="1:2" ht="12.75">
      <c r="A25" s="107"/>
      <c r="B25" s="106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&amp;RTabela nr 5
do projektu Uchwały Nr ..../.....
Rady Miejskiej w Łowiczu
 z dnia .................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41">
      <selection activeCell="A49" sqref="A49"/>
    </sheetView>
  </sheetViews>
  <sheetFormatPr defaultColWidth="9.00390625" defaultRowHeight="12.75"/>
  <cols>
    <col min="1" max="1" width="5.625" style="60" customWidth="1"/>
    <col min="2" max="2" width="6.875" style="60" customWidth="1"/>
    <col min="3" max="3" width="7.75390625" style="60" customWidth="1"/>
    <col min="4" max="4" width="5.375" style="60" customWidth="1"/>
    <col min="5" max="5" width="22.875" style="60" customWidth="1"/>
    <col min="6" max="6" width="13.25390625" style="60" customWidth="1"/>
    <col min="7" max="7" width="12.75390625" style="60" customWidth="1"/>
    <col min="8" max="8" width="13.375" style="60" customWidth="1"/>
    <col min="9" max="9" width="12.75390625" style="60" customWidth="1"/>
    <col min="10" max="10" width="2.625" style="60" customWidth="1"/>
    <col min="11" max="11" width="10.125" style="60" customWidth="1"/>
    <col min="12" max="12" width="12.25390625" style="60" customWidth="1"/>
    <col min="13" max="13" width="13.875" style="60" customWidth="1"/>
    <col min="14" max="16384" width="9.125" style="60" customWidth="1"/>
  </cols>
  <sheetData>
    <row r="1" spans="1:13" ht="18">
      <c r="A1" s="487" t="s">
        <v>408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10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1" t="s">
        <v>27</v>
      </c>
    </row>
    <row r="3" spans="1:13" s="62" customFormat="1" ht="19.5" customHeight="1">
      <c r="A3" s="475" t="s">
        <v>38</v>
      </c>
      <c r="B3" s="475" t="s">
        <v>2</v>
      </c>
      <c r="C3" s="475" t="s">
        <v>168</v>
      </c>
      <c r="D3" s="475" t="s">
        <v>255</v>
      </c>
      <c r="E3" s="476" t="s">
        <v>175</v>
      </c>
      <c r="F3" s="476" t="s">
        <v>170</v>
      </c>
      <c r="G3" s="479" t="s">
        <v>169</v>
      </c>
      <c r="H3" s="479"/>
      <c r="I3" s="479"/>
      <c r="J3" s="479"/>
      <c r="K3" s="479"/>
      <c r="L3" s="479"/>
      <c r="M3" s="479" t="s">
        <v>176</v>
      </c>
    </row>
    <row r="4" spans="1:13" s="62" customFormat="1" ht="19.5" customHeight="1">
      <c r="A4" s="475"/>
      <c r="B4" s="475"/>
      <c r="C4" s="475"/>
      <c r="D4" s="475"/>
      <c r="E4" s="476"/>
      <c r="F4" s="476"/>
      <c r="G4" s="479" t="s">
        <v>411</v>
      </c>
      <c r="H4" s="479" t="s">
        <v>171</v>
      </c>
      <c r="I4" s="479"/>
      <c r="J4" s="479"/>
      <c r="K4" s="479"/>
      <c r="L4" s="479"/>
      <c r="M4" s="479"/>
    </row>
    <row r="5" spans="1:13" s="62" customFormat="1" ht="29.25" customHeight="1">
      <c r="A5" s="475"/>
      <c r="B5" s="475"/>
      <c r="C5" s="475"/>
      <c r="D5" s="475"/>
      <c r="E5" s="476"/>
      <c r="F5" s="476"/>
      <c r="G5" s="479"/>
      <c r="H5" s="479" t="s">
        <v>172</v>
      </c>
      <c r="I5" s="479" t="s">
        <v>177</v>
      </c>
      <c r="J5" s="480" t="s">
        <v>178</v>
      </c>
      <c r="K5" s="481"/>
      <c r="L5" s="479" t="s">
        <v>179</v>
      </c>
      <c r="M5" s="479"/>
    </row>
    <row r="6" spans="1:13" s="62" customFormat="1" ht="19.5" customHeight="1">
      <c r="A6" s="475"/>
      <c r="B6" s="475"/>
      <c r="C6" s="475"/>
      <c r="D6" s="475"/>
      <c r="E6" s="476"/>
      <c r="F6" s="476"/>
      <c r="G6" s="479"/>
      <c r="H6" s="479"/>
      <c r="I6" s="479"/>
      <c r="J6" s="482"/>
      <c r="K6" s="483"/>
      <c r="L6" s="479"/>
      <c r="M6" s="479"/>
    </row>
    <row r="7" spans="1:13" s="62" customFormat="1" ht="19.5" customHeight="1">
      <c r="A7" s="475"/>
      <c r="B7" s="475"/>
      <c r="C7" s="475"/>
      <c r="D7" s="475"/>
      <c r="E7" s="476"/>
      <c r="F7" s="476"/>
      <c r="G7" s="479"/>
      <c r="H7" s="479"/>
      <c r="I7" s="479"/>
      <c r="J7" s="484"/>
      <c r="K7" s="485"/>
      <c r="L7" s="479"/>
      <c r="M7" s="479"/>
    </row>
    <row r="8" spans="1:13" ht="7.5" customHeight="1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477">
        <v>10</v>
      </c>
      <c r="K8" s="478"/>
      <c r="L8" s="63">
        <v>11</v>
      </c>
      <c r="M8" s="63">
        <v>12</v>
      </c>
    </row>
    <row r="9" spans="1:13" ht="51" customHeight="1">
      <c r="A9" s="65" t="s">
        <v>7</v>
      </c>
      <c r="B9" s="66">
        <v>400</v>
      </c>
      <c r="C9" s="66">
        <v>40002</v>
      </c>
      <c r="D9" s="66"/>
      <c r="E9" s="67" t="s">
        <v>256</v>
      </c>
      <c r="F9" s="68">
        <v>8557106</v>
      </c>
      <c r="G9" s="77">
        <f aca="true" t="shared" si="0" ref="G9:G46">SUM(H9:L9)</f>
        <v>8557106</v>
      </c>
      <c r="H9" s="68">
        <v>2545719</v>
      </c>
      <c r="I9" s="77" t="s">
        <v>194</v>
      </c>
      <c r="J9" s="70" t="s">
        <v>254</v>
      </c>
      <c r="K9" s="233" t="s">
        <v>194</v>
      </c>
      <c r="L9" s="71">
        <v>6011387</v>
      </c>
      <c r="M9" s="266" t="s">
        <v>355</v>
      </c>
    </row>
    <row r="10" spans="1:13" ht="53.25" customHeight="1">
      <c r="A10" s="65" t="s">
        <v>8</v>
      </c>
      <c r="B10" s="66">
        <v>600</v>
      </c>
      <c r="C10" s="66">
        <v>60016</v>
      </c>
      <c r="D10" s="66"/>
      <c r="E10" s="67" t="s">
        <v>257</v>
      </c>
      <c r="F10" s="68">
        <v>70000</v>
      </c>
      <c r="G10" s="77">
        <f t="shared" si="0"/>
        <v>70000</v>
      </c>
      <c r="H10" s="68">
        <v>20000</v>
      </c>
      <c r="I10" s="68">
        <v>50000</v>
      </c>
      <c r="J10" s="70" t="s">
        <v>254</v>
      </c>
      <c r="K10" s="72" t="s">
        <v>194</v>
      </c>
      <c r="L10" s="69"/>
      <c r="M10" s="266" t="s">
        <v>355</v>
      </c>
    </row>
    <row r="11" spans="1:13" ht="53.25" customHeight="1">
      <c r="A11" s="65" t="s">
        <v>9</v>
      </c>
      <c r="B11" s="66">
        <v>600</v>
      </c>
      <c r="C11" s="66">
        <v>60016</v>
      </c>
      <c r="D11" s="66"/>
      <c r="E11" s="73" t="s">
        <v>387</v>
      </c>
      <c r="F11" s="68">
        <v>330000</v>
      </c>
      <c r="G11" s="77">
        <f t="shared" si="0"/>
        <v>330000</v>
      </c>
      <c r="H11" s="68">
        <v>20000</v>
      </c>
      <c r="I11" s="69">
        <v>310000</v>
      </c>
      <c r="J11" s="70" t="s">
        <v>254</v>
      </c>
      <c r="K11" s="72"/>
      <c r="L11" s="69"/>
      <c r="M11" s="266" t="s">
        <v>355</v>
      </c>
    </row>
    <row r="12" spans="1:13" ht="53.25" customHeight="1">
      <c r="A12" s="65" t="s">
        <v>1</v>
      </c>
      <c r="B12" s="66">
        <v>600</v>
      </c>
      <c r="C12" s="66">
        <v>60016</v>
      </c>
      <c r="D12" s="66"/>
      <c r="E12" s="73" t="s">
        <v>388</v>
      </c>
      <c r="F12" s="68">
        <v>220000</v>
      </c>
      <c r="G12" s="77">
        <f t="shared" si="0"/>
        <v>220000</v>
      </c>
      <c r="H12" s="69">
        <v>20000</v>
      </c>
      <c r="I12" s="69">
        <v>200000</v>
      </c>
      <c r="J12" s="70" t="s">
        <v>254</v>
      </c>
      <c r="K12" s="72" t="s">
        <v>194</v>
      </c>
      <c r="L12" s="69"/>
      <c r="M12" s="266" t="s">
        <v>355</v>
      </c>
    </row>
    <row r="13" spans="1:13" ht="53.25" customHeight="1">
      <c r="A13" s="65" t="s">
        <v>10</v>
      </c>
      <c r="B13" s="66">
        <v>600</v>
      </c>
      <c r="C13" s="66">
        <v>60016</v>
      </c>
      <c r="D13" s="66"/>
      <c r="E13" s="73" t="s">
        <v>425</v>
      </c>
      <c r="F13" s="68">
        <v>250000</v>
      </c>
      <c r="G13" s="77">
        <f t="shared" si="0"/>
        <v>250000</v>
      </c>
      <c r="H13" s="69">
        <v>30000</v>
      </c>
      <c r="I13" s="77">
        <v>220000</v>
      </c>
      <c r="J13" s="70" t="s">
        <v>254</v>
      </c>
      <c r="K13" s="72" t="s">
        <v>194</v>
      </c>
      <c r="L13" s="68" t="s">
        <v>194</v>
      </c>
      <c r="M13" s="266" t="s">
        <v>355</v>
      </c>
    </row>
    <row r="14" spans="1:13" ht="56.25" customHeight="1">
      <c r="A14" s="65" t="s">
        <v>13</v>
      </c>
      <c r="B14" s="66">
        <v>600</v>
      </c>
      <c r="C14" s="66">
        <v>60016</v>
      </c>
      <c r="D14" s="66"/>
      <c r="E14" s="309" t="s">
        <v>426</v>
      </c>
      <c r="F14" s="68">
        <v>70000</v>
      </c>
      <c r="G14" s="77">
        <f t="shared" si="0"/>
        <v>70000</v>
      </c>
      <c r="H14" s="68">
        <v>10000</v>
      </c>
      <c r="I14" s="68">
        <v>60000</v>
      </c>
      <c r="J14" s="70" t="s">
        <v>254</v>
      </c>
      <c r="K14" s="72" t="s">
        <v>194</v>
      </c>
      <c r="L14" s="68" t="s">
        <v>194</v>
      </c>
      <c r="M14" s="266" t="s">
        <v>355</v>
      </c>
    </row>
    <row r="15" spans="1:13" ht="53.25" customHeight="1">
      <c r="A15" s="65" t="s">
        <v>15</v>
      </c>
      <c r="B15" s="66">
        <v>600</v>
      </c>
      <c r="C15" s="66">
        <v>60016</v>
      </c>
      <c r="D15" s="66"/>
      <c r="E15" s="73" t="s">
        <v>427</v>
      </c>
      <c r="F15" s="68">
        <v>50000</v>
      </c>
      <c r="G15" s="77">
        <f t="shared" si="0"/>
        <v>50000</v>
      </c>
      <c r="H15" s="68">
        <v>10000</v>
      </c>
      <c r="I15" s="69">
        <v>40000</v>
      </c>
      <c r="J15" s="70" t="s">
        <v>254</v>
      </c>
      <c r="K15" s="72" t="s">
        <v>194</v>
      </c>
      <c r="L15" s="69"/>
      <c r="M15" s="266" t="s">
        <v>355</v>
      </c>
    </row>
    <row r="16" spans="1:13" ht="53.25" customHeight="1">
      <c r="A16" s="65" t="s">
        <v>21</v>
      </c>
      <c r="B16" s="66">
        <v>600</v>
      </c>
      <c r="C16" s="66">
        <v>60016</v>
      </c>
      <c r="D16" s="66"/>
      <c r="E16" s="73" t="s">
        <v>428</v>
      </c>
      <c r="F16" s="68">
        <v>50000</v>
      </c>
      <c r="G16" s="77">
        <f t="shared" si="0"/>
        <v>50000</v>
      </c>
      <c r="H16" s="69">
        <v>10000</v>
      </c>
      <c r="I16" s="69">
        <v>40000</v>
      </c>
      <c r="J16" s="70" t="s">
        <v>254</v>
      </c>
      <c r="K16" s="72" t="s">
        <v>194</v>
      </c>
      <c r="L16" s="69"/>
      <c r="M16" s="266" t="s">
        <v>355</v>
      </c>
    </row>
    <row r="17" spans="1:13" ht="60.75" customHeight="1">
      <c r="A17" s="65" t="s">
        <v>258</v>
      </c>
      <c r="B17" s="66">
        <v>600</v>
      </c>
      <c r="C17" s="66">
        <v>60016</v>
      </c>
      <c r="D17" s="66"/>
      <c r="E17" s="73" t="s">
        <v>389</v>
      </c>
      <c r="F17" s="68">
        <v>200000</v>
      </c>
      <c r="G17" s="77">
        <f t="shared" si="0"/>
        <v>200000</v>
      </c>
      <c r="H17" s="69">
        <v>20000</v>
      </c>
      <c r="I17" s="69">
        <v>180000</v>
      </c>
      <c r="J17" s="70" t="s">
        <v>254</v>
      </c>
      <c r="K17" s="72" t="s">
        <v>194</v>
      </c>
      <c r="L17" s="69"/>
      <c r="M17" s="266" t="s">
        <v>355</v>
      </c>
    </row>
    <row r="18" spans="1:13" ht="60.75" customHeight="1">
      <c r="A18" s="65" t="s">
        <v>259</v>
      </c>
      <c r="B18" s="66">
        <v>600</v>
      </c>
      <c r="C18" s="66">
        <v>60016</v>
      </c>
      <c r="D18" s="66"/>
      <c r="E18" s="73" t="s">
        <v>429</v>
      </c>
      <c r="F18" s="68">
        <v>350000</v>
      </c>
      <c r="G18" s="77">
        <f t="shared" si="0"/>
        <v>350000</v>
      </c>
      <c r="H18" s="69">
        <v>130000</v>
      </c>
      <c r="I18" s="77">
        <v>220000</v>
      </c>
      <c r="J18" s="70" t="s">
        <v>254</v>
      </c>
      <c r="K18" s="72" t="s">
        <v>194</v>
      </c>
      <c r="L18" s="69"/>
      <c r="M18" s="266" t="s">
        <v>355</v>
      </c>
    </row>
    <row r="19" spans="1:13" ht="114.75">
      <c r="A19" s="65" t="s">
        <v>182</v>
      </c>
      <c r="B19" s="66">
        <v>600</v>
      </c>
      <c r="C19" s="66">
        <v>60016</v>
      </c>
      <c r="D19" s="66"/>
      <c r="E19" s="74" t="s">
        <v>260</v>
      </c>
      <c r="F19" s="75">
        <v>2032217.5</v>
      </c>
      <c r="G19" s="310">
        <f t="shared" si="0"/>
        <v>2032217.5</v>
      </c>
      <c r="H19" s="76">
        <v>508054.38</v>
      </c>
      <c r="I19" s="77"/>
      <c r="J19" s="70" t="s">
        <v>254</v>
      </c>
      <c r="K19" s="233" t="s">
        <v>194</v>
      </c>
      <c r="L19" s="71">
        <v>1524163.12</v>
      </c>
      <c r="M19" s="266" t="s">
        <v>355</v>
      </c>
    </row>
    <row r="20" spans="1:13" ht="84.75" customHeight="1">
      <c r="A20" s="65" t="s">
        <v>261</v>
      </c>
      <c r="B20" s="66">
        <v>600</v>
      </c>
      <c r="C20" s="66">
        <v>60016</v>
      </c>
      <c r="D20" s="66"/>
      <c r="E20" s="74" t="s">
        <v>349</v>
      </c>
      <c r="F20" s="68">
        <v>1183796</v>
      </c>
      <c r="G20" s="77">
        <f t="shared" si="0"/>
        <v>1183796</v>
      </c>
      <c r="H20" s="69">
        <v>295949</v>
      </c>
      <c r="I20" s="68" t="s">
        <v>194</v>
      </c>
      <c r="J20" s="70" t="s">
        <v>254</v>
      </c>
      <c r="K20" s="72" t="s">
        <v>194</v>
      </c>
      <c r="L20" s="69">
        <v>887847</v>
      </c>
      <c r="M20" s="266" t="s">
        <v>355</v>
      </c>
    </row>
    <row r="21" spans="1:13" ht="84.75" customHeight="1">
      <c r="A21" s="65" t="s">
        <v>262</v>
      </c>
      <c r="B21" s="66">
        <v>600</v>
      </c>
      <c r="C21" s="66">
        <v>60016</v>
      </c>
      <c r="D21" s="66"/>
      <c r="E21" s="73" t="s">
        <v>430</v>
      </c>
      <c r="F21" s="68">
        <v>500000</v>
      </c>
      <c r="G21" s="77">
        <f>SUM(H21:L21)</f>
        <v>500000</v>
      </c>
      <c r="H21" s="69">
        <v>50000</v>
      </c>
      <c r="I21" s="68">
        <v>450000</v>
      </c>
      <c r="J21" s="70" t="s">
        <v>254</v>
      </c>
      <c r="K21" s="72" t="s">
        <v>194</v>
      </c>
      <c r="L21" s="69"/>
      <c r="M21" s="266" t="s">
        <v>355</v>
      </c>
    </row>
    <row r="22" spans="1:13" ht="62.25" customHeight="1">
      <c r="A22" s="65" t="s">
        <v>263</v>
      </c>
      <c r="B22" s="66">
        <v>600</v>
      </c>
      <c r="C22" s="66">
        <v>60016</v>
      </c>
      <c r="D22" s="66"/>
      <c r="E22" s="73" t="s">
        <v>431</v>
      </c>
      <c r="F22" s="68">
        <v>800000</v>
      </c>
      <c r="G22" s="77">
        <f t="shared" si="0"/>
        <v>800000</v>
      </c>
      <c r="H22" s="69">
        <v>450000</v>
      </c>
      <c r="I22" s="77">
        <v>350000</v>
      </c>
      <c r="J22" s="70" t="s">
        <v>254</v>
      </c>
      <c r="K22" s="72" t="s">
        <v>194</v>
      </c>
      <c r="L22" s="69"/>
      <c r="M22" s="266" t="s">
        <v>355</v>
      </c>
    </row>
    <row r="23" spans="1:13" ht="51.75" customHeight="1">
      <c r="A23" s="65" t="s">
        <v>264</v>
      </c>
      <c r="B23" s="66">
        <v>600</v>
      </c>
      <c r="C23" s="66">
        <v>60016</v>
      </c>
      <c r="D23" s="66"/>
      <c r="E23" s="73" t="s">
        <v>390</v>
      </c>
      <c r="F23" s="68">
        <v>150000</v>
      </c>
      <c r="G23" s="77">
        <f>SUM(H23:L23)</f>
        <v>150000</v>
      </c>
      <c r="H23" s="69">
        <v>10000</v>
      </c>
      <c r="I23" s="69">
        <v>140000</v>
      </c>
      <c r="J23" s="70" t="s">
        <v>254</v>
      </c>
      <c r="K23" s="72" t="s">
        <v>194</v>
      </c>
      <c r="L23" s="69"/>
      <c r="M23" s="266" t="s">
        <v>355</v>
      </c>
    </row>
    <row r="24" spans="1:13" ht="51.75" customHeight="1">
      <c r="A24" s="65" t="s">
        <v>265</v>
      </c>
      <c r="B24" s="66">
        <v>600</v>
      </c>
      <c r="C24" s="66">
        <v>60016</v>
      </c>
      <c r="D24" s="66"/>
      <c r="E24" s="73" t="s">
        <v>391</v>
      </c>
      <c r="F24" s="68">
        <v>1700000</v>
      </c>
      <c r="G24" s="77">
        <f>SUM(H24:L24)</f>
        <v>1700000</v>
      </c>
      <c r="H24" s="69">
        <v>30000</v>
      </c>
      <c r="I24" s="69">
        <v>1670000</v>
      </c>
      <c r="J24" s="70" t="s">
        <v>254</v>
      </c>
      <c r="K24" s="72" t="s">
        <v>194</v>
      </c>
      <c r="L24" s="69"/>
      <c r="M24" s="266" t="s">
        <v>355</v>
      </c>
    </row>
    <row r="25" spans="1:13" ht="51.75" customHeight="1">
      <c r="A25" s="65" t="s">
        <v>266</v>
      </c>
      <c r="B25" s="66">
        <v>600</v>
      </c>
      <c r="C25" s="66">
        <v>60017</v>
      </c>
      <c r="D25" s="66"/>
      <c r="E25" s="73" t="s">
        <v>432</v>
      </c>
      <c r="F25" s="68">
        <v>60000</v>
      </c>
      <c r="G25" s="77">
        <f t="shared" si="0"/>
        <v>60000</v>
      </c>
      <c r="H25" s="69">
        <v>10000</v>
      </c>
      <c r="I25" s="69">
        <v>50000</v>
      </c>
      <c r="J25" s="70"/>
      <c r="K25" s="72"/>
      <c r="L25" s="69"/>
      <c r="M25" s="266" t="s">
        <v>355</v>
      </c>
    </row>
    <row r="26" spans="1:13" ht="56.25" customHeight="1">
      <c r="A26" s="65" t="s">
        <v>267</v>
      </c>
      <c r="B26" s="66">
        <v>700</v>
      </c>
      <c r="C26" s="79">
        <v>70001</v>
      </c>
      <c r="D26" s="66"/>
      <c r="E26" s="78" t="s">
        <v>433</v>
      </c>
      <c r="F26" s="68">
        <v>30000</v>
      </c>
      <c r="G26" s="77">
        <f t="shared" si="0"/>
        <v>30000</v>
      </c>
      <c r="H26" s="68">
        <v>10000</v>
      </c>
      <c r="I26" s="68">
        <v>20000</v>
      </c>
      <c r="J26" s="70" t="s">
        <v>254</v>
      </c>
      <c r="K26" s="72" t="s">
        <v>194</v>
      </c>
      <c r="L26" s="69"/>
      <c r="M26" s="73" t="s">
        <v>366</v>
      </c>
    </row>
    <row r="27" spans="1:13" ht="56.25" customHeight="1">
      <c r="A27" s="65" t="s">
        <v>269</v>
      </c>
      <c r="B27" s="66">
        <v>700</v>
      </c>
      <c r="C27" s="79">
        <v>70001</v>
      </c>
      <c r="D27" s="66"/>
      <c r="E27" s="78" t="s">
        <v>392</v>
      </c>
      <c r="F27" s="68">
        <v>40000</v>
      </c>
      <c r="G27" s="77">
        <f>SUM(H27:L27)</f>
        <v>40000</v>
      </c>
      <c r="H27" s="68">
        <v>10000</v>
      </c>
      <c r="I27" s="68">
        <v>30000</v>
      </c>
      <c r="J27" s="70" t="s">
        <v>254</v>
      </c>
      <c r="K27" s="72" t="s">
        <v>194</v>
      </c>
      <c r="L27" s="69"/>
      <c r="M27" s="73" t="s">
        <v>366</v>
      </c>
    </row>
    <row r="28" spans="1:13" ht="51" customHeight="1">
      <c r="A28" s="65" t="s">
        <v>270</v>
      </c>
      <c r="B28" s="66">
        <v>700</v>
      </c>
      <c r="C28" s="66">
        <v>70005</v>
      </c>
      <c r="D28" s="66"/>
      <c r="E28" s="67" t="s">
        <v>181</v>
      </c>
      <c r="F28" s="68">
        <v>1000000</v>
      </c>
      <c r="G28" s="77">
        <f t="shared" si="0"/>
        <v>1000000</v>
      </c>
      <c r="H28" s="69">
        <f>30000+280000</f>
        <v>310000</v>
      </c>
      <c r="I28" s="69">
        <f>970000-280000</f>
        <v>690000</v>
      </c>
      <c r="J28" s="70" t="s">
        <v>254</v>
      </c>
      <c r="K28" s="72" t="s">
        <v>194</v>
      </c>
      <c r="L28" s="69"/>
      <c r="M28" s="266" t="s">
        <v>355</v>
      </c>
    </row>
    <row r="29" spans="1:13" ht="51" customHeight="1">
      <c r="A29" s="65" t="s">
        <v>272</v>
      </c>
      <c r="B29" s="66">
        <v>750</v>
      </c>
      <c r="C29" s="66">
        <v>75011</v>
      </c>
      <c r="D29" s="66"/>
      <c r="E29" s="73" t="s">
        <v>393</v>
      </c>
      <c r="F29" s="68">
        <v>5000</v>
      </c>
      <c r="G29" s="77">
        <f t="shared" si="0"/>
        <v>5000</v>
      </c>
      <c r="H29" s="68" t="s">
        <v>194</v>
      </c>
      <c r="I29" s="68" t="s">
        <v>194</v>
      </c>
      <c r="J29" s="70" t="s">
        <v>254</v>
      </c>
      <c r="K29" s="409">
        <v>5000</v>
      </c>
      <c r="L29" s="410" t="s">
        <v>194</v>
      </c>
      <c r="M29" s="266" t="s">
        <v>355</v>
      </c>
    </row>
    <row r="30" spans="1:13" ht="51" customHeight="1">
      <c r="A30" s="65" t="s">
        <v>273</v>
      </c>
      <c r="B30" s="66">
        <v>750</v>
      </c>
      <c r="C30" s="66">
        <v>75023</v>
      </c>
      <c r="D30" s="66"/>
      <c r="E30" s="78" t="s">
        <v>268</v>
      </c>
      <c r="F30" s="68">
        <v>70000</v>
      </c>
      <c r="G30" s="77">
        <f t="shared" si="0"/>
        <v>70000</v>
      </c>
      <c r="H30" s="69">
        <v>5000</v>
      </c>
      <c r="I30" s="69">
        <v>65000</v>
      </c>
      <c r="J30" s="70" t="s">
        <v>254</v>
      </c>
      <c r="K30" s="72" t="s">
        <v>194</v>
      </c>
      <c r="L30" s="69"/>
      <c r="M30" s="266" t="s">
        <v>355</v>
      </c>
    </row>
    <row r="31" spans="1:13" ht="51" customHeight="1">
      <c r="A31" s="65" t="s">
        <v>275</v>
      </c>
      <c r="B31" s="66">
        <v>750</v>
      </c>
      <c r="C31" s="66">
        <v>75023</v>
      </c>
      <c r="D31" s="66"/>
      <c r="E31" s="78" t="s">
        <v>394</v>
      </c>
      <c r="F31" s="68">
        <v>70000</v>
      </c>
      <c r="G31" s="77">
        <f t="shared" si="0"/>
        <v>70000</v>
      </c>
      <c r="H31" s="69">
        <v>10000</v>
      </c>
      <c r="I31" s="69">
        <v>60000</v>
      </c>
      <c r="J31" s="70" t="s">
        <v>254</v>
      </c>
      <c r="K31" s="72" t="s">
        <v>194</v>
      </c>
      <c r="L31" s="69"/>
      <c r="M31" s="266" t="s">
        <v>355</v>
      </c>
    </row>
    <row r="32" spans="1:13" ht="51" customHeight="1">
      <c r="A32" s="65" t="s">
        <v>416</v>
      </c>
      <c r="B32" s="66">
        <v>750</v>
      </c>
      <c r="C32" s="66">
        <v>75095</v>
      </c>
      <c r="D32" s="66"/>
      <c r="E32" s="78" t="s">
        <v>271</v>
      </c>
      <c r="F32" s="68">
        <v>3015032</v>
      </c>
      <c r="G32" s="77">
        <f t="shared" si="0"/>
        <v>3015032</v>
      </c>
      <c r="H32" s="69">
        <v>753758</v>
      </c>
      <c r="I32" s="69" t="s">
        <v>194</v>
      </c>
      <c r="J32" s="70" t="s">
        <v>254</v>
      </c>
      <c r="K32" s="243" t="s">
        <v>194</v>
      </c>
      <c r="L32" s="69">
        <v>2261274</v>
      </c>
      <c r="M32" s="266" t="s">
        <v>355</v>
      </c>
    </row>
    <row r="33" spans="1:13" ht="51" customHeight="1">
      <c r="A33" s="65" t="s">
        <v>277</v>
      </c>
      <c r="B33" s="66">
        <v>754</v>
      </c>
      <c r="C33" s="66">
        <v>75495</v>
      </c>
      <c r="D33" s="66"/>
      <c r="E33" s="67" t="s">
        <v>274</v>
      </c>
      <c r="F33" s="68">
        <v>392800</v>
      </c>
      <c r="G33" s="77">
        <f t="shared" si="0"/>
        <v>392800</v>
      </c>
      <c r="H33" s="69">
        <v>12800</v>
      </c>
      <c r="I33" s="69">
        <v>380000</v>
      </c>
      <c r="J33" s="70" t="s">
        <v>254</v>
      </c>
      <c r="K33" s="72" t="s">
        <v>194</v>
      </c>
      <c r="L33" s="69"/>
      <c r="M33" s="266" t="s">
        <v>355</v>
      </c>
    </row>
    <row r="34" spans="1:13" ht="52.5" customHeight="1">
      <c r="A34" s="65" t="s">
        <v>278</v>
      </c>
      <c r="B34" s="66">
        <v>758</v>
      </c>
      <c r="C34" s="66">
        <v>75818</v>
      </c>
      <c r="D34" s="66"/>
      <c r="E34" s="67" t="s">
        <v>276</v>
      </c>
      <c r="F34" s="68">
        <v>350000</v>
      </c>
      <c r="G34" s="77">
        <f t="shared" si="0"/>
        <v>350000</v>
      </c>
      <c r="H34" s="69">
        <v>350000</v>
      </c>
      <c r="I34" s="69"/>
      <c r="J34" s="70" t="s">
        <v>254</v>
      </c>
      <c r="K34" s="72"/>
      <c r="L34" s="69"/>
      <c r="M34" s="266" t="s">
        <v>355</v>
      </c>
    </row>
    <row r="35" spans="1:13" ht="51" customHeight="1">
      <c r="A35" s="65" t="s">
        <v>279</v>
      </c>
      <c r="B35" s="66">
        <v>801</v>
      </c>
      <c r="C35" s="66">
        <v>80104</v>
      </c>
      <c r="D35" s="66"/>
      <c r="E35" s="73" t="s">
        <v>395</v>
      </c>
      <c r="F35" s="68">
        <v>38000</v>
      </c>
      <c r="G35" s="77">
        <f t="shared" si="0"/>
        <v>38000</v>
      </c>
      <c r="H35" s="69">
        <v>13000</v>
      </c>
      <c r="I35" s="68">
        <v>25000</v>
      </c>
      <c r="J35" s="70" t="s">
        <v>254</v>
      </c>
      <c r="K35" s="72" t="s">
        <v>194</v>
      </c>
      <c r="L35" s="69"/>
      <c r="M35" s="266" t="s">
        <v>355</v>
      </c>
    </row>
    <row r="36" spans="1:13" ht="51" customHeight="1">
      <c r="A36" s="65" t="s">
        <v>417</v>
      </c>
      <c r="B36" s="66">
        <v>851</v>
      </c>
      <c r="C36" s="66">
        <v>85154</v>
      </c>
      <c r="D36" s="66"/>
      <c r="E36" s="73" t="s">
        <v>396</v>
      </c>
      <c r="F36" s="68">
        <v>250000</v>
      </c>
      <c r="G36" s="77">
        <f t="shared" si="0"/>
        <v>250000</v>
      </c>
      <c r="H36" s="69">
        <v>29254</v>
      </c>
      <c r="I36" s="69">
        <v>220746</v>
      </c>
      <c r="J36" s="70" t="s">
        <v>254</v>
      </c>
      <c r="K36" s="72" t="s">
        <v>194</v>
      </c>
      <c r="L36" s="69"/>
      <c r="M36" s="266" t="s">
        <v>355</v>
      </c>
    </row>
    <row r="37" spans="1:13" ht="46.5" customHeight="1">
      <c r="A37" s="65" t="s">
        <v>281</v>
      </c>
      <c r="B37" s="66">
        <v>900</v>
      </c>
      <c r="C37" s="66">
        <v>90001</v>
      </c>
      <c r="D37" s="66"/>
      <c r="E37" s="67" t="s">
        <v>280</v>
      </c>
      <c r="F37" s="68">
        <v>50000</v>
      </c>
      <c r="G37" s="77">
        <f>SUM(H37:L37)</f>
        <v>50000</v>
      </c>
      <c r="H37" s="69">
        <v>5000</v>
      </c>
      <c r="I37" s="68">
        <v>45000</v>
      </c>
      <c r="J37" s="70" t="s">
        <v>254</v>
      </c>
      <c r="K37" s="72" t="s">
        <v>194</v>
      </c>
      <c r="L37" s="69"/>
      <c r="M37" s="266" t="s">
        <v>355</v>
      </c>
    </row>
    <row r="38" spans="1:13" ht="51.75" customHeight="1">
      <c r="A38" s="65" t="s">
        <v>282</v>
      </c>
      <c r="B38" s="66">
        <v>900</v>
      </c>
      <c r="C38" s="66">
        <v>90001</v>
      </c>
      <c r="D38" s="66"/>
      <c r="E38" s="73" t="s">
        <v>434</v>
      </c>
      <c r="F38" s="68">
        <v>60000</v>
      </c>
      <c r="G38" s="77">
        <f>SUM(H38:L38)</f>
        <v>60000</v>
      </c>
      <c r="H38" s="69">
        <v>10000</v>
      </c>
      <c r="I38" s="69">
        <v>50000</v>
      </c>
      <c r="J38" s="70" t="s">
        <v>254</v>
      </c>
      <c r="K38" s="72" t="s">
        <v>194</v>
      </c>
      <c r="L38" s="69"/>
      <c r="M38" s="266" t="s">
        <v>355</v>
      </c>
    </row>
    <row r="39" spans="1:13" ht="51" customHeight="1">
      <c r="A39" s="65" t="s">
        <v>283</v>
      </c>
      <c r="B39" s="66">
        <v>900</v>
      </c>
      <c r="C39" s="66">
        <v>90001</v>
      </c>
      <c r="D39" s="66"/>
      <c r="E39" s="73" t="s">
        <v>435</v>
      </c>
      <c r="F39" s="68">
        <v>150000</v>
      </c>
      <c r="G39" s="77">
        <f>SUM(H39:L39)</f>
        <v>150000</v>
      </c>
      <c r="H39" s="69">
        <v>105000</v>
      </c>
      <c r="I39" s="77">
        <v>45000</v>
      </c>
      <c r="J39" s="70" t="s">
        <v>254</v>
      </c>
      <c r="K39" s="72" t="s">
        <v>194</v>
      </c>
      <c r="L39" s="69"/>
      <c r="M39" s="266" t="s">
        <v>355</v>
      </c>
    </row>
    <row r="40" spans="1:13" ht="51" customHeight="1">
      <c r="A40" s="65" t="s">
        <v>342</v>
      </c>
      <c r="B40" s="66">
        <v>900</v>
      </c>
      <c r="C40" s="66">
        <v>90001</v>
      </c>
      <c r="D40" s="66"/>
      <c r="E40" s="73" t="s">
        <v>436</v>
      </c>
      <c r="F40" s="68">
        <v>150000</v>
      </c>
      <c r="G40" s="77">
        <f>SUM(H40:L40)</f>
        <v>150000</v>
      </c>
      <c r="H40" s="69">
        <v>40000</v>
      </c>
      <c r="I40" s="77">
        <v>110000</v>
      </c>
      <c r="J40" s="70" t="s">
        <v>254</v>
      </c>
      <c r="K40" s="72"/>
      <c r="L40" s="69"/>
      <c r="M40" s="266" t="s">
        <v>355</v>
      </c>
    </row>
    <row r="41" spans="1:13" ht="51" customHeight="1">
      <c r="A41" s="65" t="s">
        <v>343</v>
      </c>
      <c r="B41" s="66">
        <v>900</v>
      </c>
      <c r="C41" s="66">
        <v>90001</v>
      </c>
      <c r="D41" s="66"/>
      <c r="E41" s="73" t="s">
        <v>437</v>
      </c>
      <c r="F41" s="68">
        <v>30000</v>
      </c>
      <c r="G41" s="77">
        <f t="shared" si="0"/>
        <v>30000</v>
      </c>
      <c r="H41" s="69">
        <v>30000</v>
      </c>
      <c r="I41" s="68" t="s">
        <v>194</v>
      </c>
      <c r="J41" s="70" t="s">
        <v>254</v>
      </c>
      <c r="K41" s="72" t="s">
        <v>194</v>
      </c>
      <c r="L41" s="69"/>
      <c r="M41" s="266" t="s">
        <v>355</v>
      </c>
    </row>
    <row r="42" spans="1:13" ht="51" customHeight="1">
      <c r="A42" s="65" t="s">
        <v>399</v>
      </c>
      <c r="B42" s="66">
        <v>900</v>
      </c>
      <c r="C42" s="66">
        <v>90001</v>
      </c>
      <c r="D42" s="66"/>
      <c r="E42" s="73" t="s">
        <v>397</v>
      </c>
      <c r="F42" s="68">
        <v>230000</v>
      </c>
      <c r="G42" s="77">
        <f>SUM(H42:L42)</f>
        <v>230000</v>
      </c>
      <c r="H42" s="69">
        <v>30000</v>
      </c>
      <c r="I42" s="77">
        <v>200000</v>
      </c>
      <c r="J42" s="70" t="s">
        <v>254</v>
      </c>
      <c r="K42" s="72" t="s">
        <v>194</v>
      </c>
      <c r="L42" s="69"/>
      <c r="M42" s="266" t="s">
        <v>355</v>
      </c>
    </row>
    <row r="43" spans="1:13" ht="51" customHeight="1">
      <c r="A43" s="65" t="s">
        <v>400</v>
      </c>
      <c r="B43" s="66">
        <v>900</v>
      </c>
      <c r="C43" s="66">
        <v>90015</v>
      </c>
      <c r="D43" s="66"/>
      <c r="E43" s="67" t="s">
        <v>284</v>
      </c>
      <c r="F43" s="68">
        <v>150000</v>
      </c>
      <c r="G43" s="77">
        <f>SUM(H43:L43)</f>
        <v>150000</v>
      </c>
      <c r="H43" s="69">
        <v>50000</v>
      </c>
      <c r="I43" s="68">
        <v>100000</v>
      </c>
      <c r="J43" s="70" t="s">
        <v>254</v>
      </c>
      <c r="K43" s="72" t="s">
        <v>194</v>
      </c>
      <c r="L43" s="69"/>
      <c r="M43" s="266" t="s">
        <v>355</v>
      </c>
    </row>
    <row r="44" spans="1:13" ht="51" customHeight="1">
      <c r="A44" s="65" t="s">
        <v>401</v>
      </c>
      <c r="B44" s="66">
        <v>926</v>
      </c>
      <c r="C44" s="66">
        <v>92601</v>
      </c>
      <c r="D44" s="66"/>
      <c r="E44" s="73" t="s">
        <v>438</v>
      </c>
      <c r="F44" s="68">
        <v>300000</v>
      </c>
      <c r="G44" s="77">
        <f>SUM(H44:L44)</f>
        <v>300000</v>
      </c>
      <c r="H44" s="69">
        <v>20000</v>
      </c>
      <c r="I44" s="68">
        <v>280000</v>
      </c>
      <c r="J44" s="70" t="s">
        <v>254</v>
      </c>
      <c r="K44" s="72" t="s">
        <v>194</v>
      </c>
      <c r="L44" s="69"/>
      <c r="M44" s="266" t="s">
        <v>355</v>
      </c>
    </row>
    <row r="45" spans="1:13" ht="51" customHeight="1">
      <c r="A45" s="65" t="s">
        <v>402</v>
      </c>
      <c r="B45" s="66">
        <v>926</v>
      </c>
      <c r="C45" s="66">
        <v>92604</v>
      </c>
      <c r="D45" s="66"/>
      <c r="E45" s="73" t="s">
        <v>398</v>
      </c>
      <c r="F45" s="68">
        <v>8000</v>
      </c>
      <c r="G45" s="77">
        <f t="shared" si="0"/>
        <v>8000</v>
      </c>
      <c r="H45" s="69">
        <v>8000</v>
      </c>
      <c r="I45" s="68" t="s">
        <v>194</v>
      </c>
      <c r="J45" s="70" t="s">
        <v>254</v>
      </c>
      <c r="K45" s="72" t="s">
        <v>194</v>
      </c>
      <c r="L45" s="69"/>
      <c r="M45" s="266" t="s">
        <v>355</v>
      </c>
    </row>
    <row r="46" spans="1:13" ht="22.5" customHeight="1">
      <c r="A46" s="486" t="s">
        <v>46</v>
      </c>
      <c r="B46" s="486"/>
      <c r="C46" s="486"/>
      <c r="D46" s="486"/>
      <c r="E46" s="486"/>
      <c r="F46" s="261">
        <f>SUM(F9:F45)</f>
        <v>22961951.5</v>
      </c>
      <c r="G46" s="261">
        <f t="shared" si="0"/>
        <v>22961951.5</v>
      </c>
      <c r="H46" s="261">
        <f>SUM(H9:H45)</f>
        <v>5971534.38</v>
      </c>
      <c r="I46" s="261">
        <f>SUM(I9:I45)</f>
        <v>6300746</v>
      </c>
      <c r="J46" s="262"/>
      <c r="K46" s="263">
        <f>SUM(K9:K45)</f>
        <v>5000</v>
      </c>
      <c r="L46" s="261">
        <f>SUM(L9:L45)</f>
        <v>10684671.120000001</v>
      </c>
      <c r="M46" s="80" t="s">
        <v>183</v>
      </c>
    </row>
    <row r="48" ht="12.75">
      <c r="A48" s="60" t="s">
        <v>184</v>
      </c>
    </row>
    <row r="49" ht="12.75">
      <c r="A49" s="60" t="s">
        <v>185</v>
      </c>
    </row>
    <row r="50" ht="12.75">
      <c r="A50" s="60" t="s">
        <v>186</v>
      </c>
    </row>
    <row r="51" ht="12.75">
      <c r="A51" s="60" t="s">
        <v>187</v>
      </c>
    </row>
    <row r="53" ht="12.75">
      <c r="A53" s="64" t="s">
        <v>194</v>
      </c>
    </row>
    <row r="65" spans="8:9" ht="12.75">
      <c r="H65" s="264" t="s">
        <v>194</v>
      </c>
      <c r="I65" s="265" t="s">
        <v>194</v>
      </c>
    </row>
  </sheetData>
  <sheetProtection/>
  <mergeCells count="17">
    <mergeCell ref="A46:E46"/>
    <mergeCell ref="A1:M1"/>
    <mergeCell ref="A3:A7"/>
    <mergeCell ref="B3:B7"/>
    <mergeCell ref="C3:C7"/>
    <mergeCell ref="E3:E7"/>
    <mergeCell ref="G3:L3"/>
    <mergeCell ref="M3:M7"/>
    <mergeCell ref="G4:G7"/>
    <mergeCell ref="D3:D7"/>
    <mergeCell ref="J8:K8"/>
    <mergeCell ref="F3:F7"/>
    <mergeCell ref="H4:L4"/>
    <mergeCell ref="H5:H7"/>
    <mergeCell ref="I5:I7"/>
    <mergeCell ref="L5:L7"/>
    <mergeCell ref="J5:K7"/>
  </mergeCells>
  <printOptions horizontalCentered="1"/>
  <pageMargins left="0.5118110236220472" right="0.3937007874015748" top="1.1811023622047245" bottom="0.984251968503937" header="0.5118110236220472" footer="0.5118110236220472"/>
  <pageSetup horizontalDpi="600" verticalDpi="600" orientation="landscape" paperSize="9" r:id="rId1"/>
  <headerFooter alignWithMargins="0">
    <oddHeader>&amp;R&amp;9Tabela nr 6
do projektu Uchwały Nr ...../...... 
Rady Miejskiej  w Łowiczu
z dnia .............. 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I16" sqref="I16"/>
    </sheetView>
  </sheetViews>
  <sheetFormatPr defaultColWidth="9.00390625" defaultRowHeight="12.75"/>
  <cols>
    <col min="1" max="1" width="5.25390625" style="330" bestFit="1" customWidth="1"/>
    <col min="2" max="2" width="7.00390625" style="330" customWidth="1"/>
    <col min="3" max="3" width="9.125" style="330" customWidth="1"/>
    <col min="4" max="4" width="7.00390625" style="330" customWidth="1"/>
    <col min="5" max="5" width="47.625" style="330" customWidth="1"/>
    <col min="6" max="6" width="14.25390625" style="330" customWidth="1"/>
    <col min="7" max="16384" width="9.125" style="330" customWidth="1"/>
  </cols>
  <sheetData>
    <row r="1" spans="1:13" ht="31.5" customHeight="1">
      <c r="A1" s="488" t="s">
        <v>424</v>
      </c>
      <c r="B1" s="488"/>
      <c r="C1" s="488"/>
      <c r="D1" s="488"/>
      <c r="E1" s="488"/>
      <c r="F1" s="488"/>
      <c r="G1" s="329"/>
      <c r="H1" s="329"/>
      <c r="I1" s="329"/>
      <c r="J1" s="329"/>
      <c r="K1" s="329"/>
      <c r="L1" s="329"/>
      <c r="M1" s="329"/>
    </row>
    <row r="2" ht="12.75">
      <c r="F2" s="331" t="s">
        <v>27</v>
      </c>
    </row>
    <row r="3" spans="1:13" ht="19.5" customHeight="1">
      <c r="A3" s="332" t="s">
        <v>38</v>
      </c>
      <c r="B3" s="332" t="s">
        <v>326</v>
      </c>
      <c r="C3" s="332" t="s">
        <v>3</v>
      </c>
      <c r="D3" s="332" t="s">
        <v>4</v>
      </c>
      <c r="E3" s="332" t="s">
        <v>0</v>
      </c>
      <c r="F3" s="332" t="s">
        <v>418</v>
      </c>
      <c r="G3" s="333"/>
      <c r="H3" s="333"/>
      <c r="I3" s="333"/>
      <c r="J3" s="333"/>
      <c r="K3" s="333"/>
      <c r="L3" s="334"/>
      <c r="M3" s="334"/>
    </row>
    <row r="4" spans="1:13" ht="19.5" customHeight="1">
      <c r="A4" s="335" t="s">
        <v>323</v>
      </c>
      <c r="B4" s="335"/>
      <c r="C4" s="335"/>
      <c r="D4" s="335"/>
      <c r="E4" s="336" t="s">
        <v>419</v>
      </c>
      <c r="F4" s="337">
        <v>200000</v>
      </c>
      <c r="G4" s="333"/>
      <c r="H4" s="333"/>
      <c r="I4" s="333"/>
      <c r="J4" s="333"/>
      <c r="K4" s="333"/>
      <c r="L4" s="334"/>
      <c r="M4" s="334"/>
    </row>
    <row r="5" spans="1:13" ht="19.5" customHeight="1">
      <c r="A5" s="338" t="s">
        <v>194</v>
      </c>
      <c r="B5" s="338">
        <v>900</v>
      </c>
      <c r="C5" s="338"/>
      <c r="D5" s="338"/>
      <c r="E5" s="339" t="s">
        <v>148</v>
      </c>
      <c r="F5" s="340">
        <f>SUM(F6)</f>
        <v>200000</v>
      </c>
      <c r="G5" s="333"/>
      <c r="H5" s="333"/>
      <c r="I5" s="333"/>
      <c r="J5" s="333"/>
      <c r="K5" s="333"/>
      <c r="L5" s="334"/>
      <c r="M5" s="334"/>
    </row>
    <row r="6" spans="1:13" ht="21">
      <c r="A6" s="341"/>
      <c r="B6" s="341"/>
      <c r="C6" s="342">
        <v>90019</v>
      </c>
      <c r="D6" s="342"/>
      <c r="E6" s="343" t="s">
        <v>374</v>
      </c>
      <c r="F6" s="344">
        <f>SUM(F8:F9)</f>
        <v>200000</v>
      </c>
      <c r="G6" s="333"/>
      <c r="H6" s="333"/>
      <c r="I6" s="333"/>
      <c r="J6" s="333"/>
      <c r="K6" s="333"/>
      <c r="L6" s="334"/>
      <c r="M6" s="334"/>
    </row>
    <row r="7" spans="1:13" ht="15">
      <c r="A7" s="345"/>
      <c r="B7" s="345"/>
      <c r="C7" s="346"/>
      <c r="D7" s="338"/>
      <c r="E7" s="347" t="s">
        <v>420</v>
      </c>
      <c r="F7" s="340"/>
      <c r="G7" s="333"/>
      <c r="H7" s="333"/>
      <c r="I7" s="333"/>
      <c r="J7" s="333"/>
      <c r="K7" s="333"/>
      <c r="L7" s="334"/>
      <c r="M7" s="334"/>
    </row>
    <row r="8" spans="1:13" ht="15">
      <c r="A8" s="348" t="s">
        <v>194</v>
      </c>
      <c r="B8" s="348"/>
      <c r="C8" s="349"/>
      <c r="D8" s="350" t="s">
        <v>89</v>
      </c>
      <c r="E8" s="351" t="s">
        <v>421</v>
      </c>
      <c r="F8" s="352">
        <v>200000</v>
      </c>
      <c r="G8" s="333"/>
      <c r="H8" s="333"/>
      <c r="I8" s="333"/>
      <c r="J8" s="333"/>
      <c r="K8" s="333"/>
      <c r="L8" s="334"/>
      <c r="M8" s="334"/>
    </row>
    <row r="9" spans="1:13" ht="15">
      <c r="A9" s="349" t="s">
        <v>194</v>
      </c>
      <c r="B9" s="349"/>
      <c r="C9" s="349"/>
      <c r="D9" s="353" t="s">
        <v>194</v>
      </c>
      <c r="E9" s="354" t="s">
        <v>194</v>
      </c>
      <c r="F9" s="352" t="s">
        <v>194</v>
      </c>
      <c r="G9" s="333"/>
      <c r="H9" s="333"/>
      <c r="I9" s="333"/>
      <c r="J9" s="333"/>
      <c r="K9" s="333"/>
      <c r="L9" s="334"/>
      <c r="M9" s="334"/>
    </row>
    <row r="10" spans="1:13" ht="11.25" customHeight="1">
      <c r="A10" s="355" t="s">
        <v>194</v>
      </c>
      <c r="B10" s="355"/>
      <c r="C10" s="355"/>
      <c r="D10" s="356"/>
      <c r="E10" s="357"/>
      <c r="F10" s="358"/>
      <c r="G10" s="333"/>
      <c r="H10" s="333"/>
      <c r="I10" s="333"/>
      <c r="J10" s="333"/>
      <c r="K10" s="333"/>
      <c r="L10" s="334"/>
      <c r="M10" s="334"/>
    </row>
    <row r="11" spans="1:13" ht="19.5" customHeight="1">
      <c r="A11" s="359" t="s">
        <v>327</v>
      </c>
      <c r="B11" s="359"/>
      <c r="C11" s="359"/>
      <c r="D11" s="359"/>
      <c r="E11" s="360" t="s">
        <v>316</v>
      </c>
      <c r="F11" s="361">
        <f>SUM(F13,F18,F23)</f>
        <v>200000</v>
      </c>
      <c r="G11" s="333"/>
      <c r="H11" s="333"/>
      <c r="I11" s="333"/>
      <c r="J11" s="333"/>
      <c r="K11" s="333"/>
      <c r="L11" s="334"/>
      <c r="M11" s="334"/>
    </row>
    <row r="12" spans="1:13" ht="19.5" customHeight="1">
      <c r="A12" s="359"/>
      <c r="B12" s="362">
        <v>750</v>
      </c>
      <c r="C12" s="362"/>
      <c r="D12" s="362"/>
      <c r="E12" s="363" t="s">
        <v>66</v>
      </c>
      <c r="F12" s="364">
        <v>45000</v>
      </c>
      <c r="G12" s="333"/>
      <c r="H12" s="333"/>
      <c r="I12" s="333"/>
      <c r="J12" s="333"/>
      <c r="K12" s="333"/>
      <c r="L12" s="334"/>
      <c r="M12" s="334"/>
    </row>
    <row r="13" spans="1:13" ht="19.5" customHeight="1">
      <c r="A13" s="359"/>
      <c r="B13" s="362"/>
      <c r="C13" s="365">
        <v>75095</v>
      </c>
      <c r="D13" s="362"/>
      <c r="E13" s="366" t="s">
        <v>53</v>
      </c>
      <c r="F13" s="367">
        <v>45000</v>
      </c>
      <c r="G13" s="333"/>
      <c r="H13" s="333"/>
      <c r="I13" s="333"/>
      <c r="J13" s="333"/>
      <c r="K13" s="333"/>
      <c r="L13" s="334"/>
      <c r="M13" s="334"/>
    </row>
    <row r="14" spans="1:13" ht="15.75">
      <c r="A14" s="359"/>
      <c r="B14" s="359"/>
      <c r="C14" s="359"/>
      <c r="D14" s="359"/>
      <c r="E14" s="368" t="s">
        <v>115</v>
      </c>
      <c r="F14" s="369">
        <v>45000</v>
      </c>
      <c r="G14" s="333"/>
      <c r="H14" s="333"/>
      <c r="I14" s="333"/>
      <c r="J14" s="333"/>
      <c r="K14" s="333"/>
      <c r="L14" s="334"/>
      <c r="M14" s="334"/>
    </row>
    <row r="15" spans="1:13" ht="15.75">
      <c r="A15" s="359"/>
      <c r="B15" s="359"/>
      <c r="C15" s="359"/>
      <c r="D15" s="359"/>
      <c r="E15" s="370" t="s">
        <v>41</v>
      </c>
      <c r="F15" s="369"/>
      <c r="G15" s="333"/>
      <c r="H15" s="333"/>
      <c r="I15" s="333"/>
      <c r="J15" s="333"/>
      <c r="K15" s="333"/>
      <c r="L15" s="334"/>
      <c r="M15" s="334"/>
    </row>
    <row r="16" spans="1:13" ht="15.75">
      <c r="A16" s="359"/>
      <c r="B16" s="359"/>
      <c r="C16" s="359"/>
      <c r="D16" s="359"/>
      <c r="E16" s="371" t="s">
        <v>422</v>
      </c>
      <c r="F16" s="372">
        <v>45000</v>
      </c>
      <c r="G16" s="333"/>
      <c r="H16" s="333"/>
      <c r="I16" s="333"/>
      <c r="J16" s="333"/>
      <c r="K16" s="333"/>
      <c r="L16" s="334"/>
      <c r="M16" s="334"/>
    </row>
    <row r="17" spans="1:13" ht="19.5" customHeight="1">
      <c r="A17" s="362"/>
      <c r="B17" s="362">
        <v>801</v>
      </c>
      <c r="C17" s="362"/>
      <c r="D17" s="362"/>
      <c r="E17" s="363" t="s">
        <v>100</v>
      </c>
      <c r="F17" s="364">
        <v>15000</v>
      </c>
      <c r="G17" s="333"/>
      <c r="H17" s="333"/>
      <c r="I17" s="333"/>
      <c r="J17" s="333"/>
      <c r="K17" s="333"/>
      <c r="L17" s="334"/>
      <c r="M17" s="334"/>
    </row>
    <row r="18" spans="1:13" ht="19.5" customHeight="1">
      <c r="A18" s="373"/>
      <c r="B18" s="373"/>
      <c r="C18" s="374">
        <v>80195</v>
      </c>
      <c r="D18" s="374"/>
      <c r="E18" s="366" t="s">
        <v>53</v>
      </c>
      <c r="F18" s="375">
        <v>15000</v>
      </c>
      <c r="G18" s="333"/>
      <c r="H18" s="333"/>
      <c r="I18" s="333"/>
      <c r="J18" s="333"/>
      <c r="K18" s="333"/>
      <c r="L18" s="334"/>
      <c r="M18" s="334"/>
    </row>
    <row r="19" spans="1:13" ht="15">
      <c r="A19" s="376"/>
      <c r="B19" s="376"/>
      <c r="C19" s="373"/>
      <c r="D19" s="373"/>
      <c r="E19" s="370" t="s">
        <v>6</v>
      </c>
      <c r="F19" s="364"/>
      <c r="G19" s="333"/>
      <c r="H19" s="333"/>
      <c r="I19" s="333"/>
      <c r="J19" s="333"/>
      <c r="K19" s="333"/>
      <c r="L19" s="334"/>
      <c r="M19" s="334"/>
    </row>
    <row r="20" spans="1:13" ht="15">
      <c r="A20" s="376"/>
      <c r="B20" s="376"/>
      <c r="C20" s="377" t="s">
        <v>423</v>
      </c>
      <c r="D20" s="348"/>
      <c r="E20" s="378" t="s">
        <v>115</v>
      </c>
      <c r="F20" s="379">
        <v>15000</v>
      </c>
      <c r="G20" s="333"/>
      <c r="H20" s="333"/>
      <c r="I20" s="333"/>
      <c r="J20" s="333"/>
      <c r="K20" s="333"/>
      <c r="L20" s="334"/>
      <c r="M20" s="334"/>
    </row>
    <row r="21" spans="1:13" ht="15">
      <c r="A21" s="348" t="s">
        <v>194</v>
      </c>
      <c r="B21" s="348"/>
      <c r="C21" s="348"/>
      <c r="D21" s="348"/>
      <c r="E21" s="380" t="s">
        <v>41</v>
      </c>
      <c r="F21" s="381"/>
      <c r="G21" s="333"/>
      <c r="H21" s="333"/>
      <c r="I21" s="333"/>
      <c r="J21" s="333"/>
      <c r="K21" s="333"/>
      <c r="L21" s="334"/>
      <c r="M21" s="334"/>
    </row>
    <row r="22" spans="1:13" ht="15">
      <c r="A22" s="382"/>
      <c r="B22" s="382"/>
      <c r="C22" s="348"/>
      <c r="D22" s="348" t="s">
        <v>194</v>
      </c>
      <c r="E22" s="383" t="s">
        <v>124</v>
      </c>
      <c r="F22" s="384">
        <v>15000</v>
      </c>
      <c r="G22" s="333"/>
      <c r="H22" s="333"/>
      <c r="I22" s="333"/>
      <c r="J22" s="333"/>
      <c r="K22" s="333"/>
      <c r="L22" s="334"/>
      <c r="M22" s="334"/>
    </row>
    <row r="23" spans="1:13" ht="15">
      <c r="A23" s="385"/>
      <c r="B23" s="386">
        <v>900</v>
      </c>
      <c r="C23" s="387" t="s">
        <v>194</v>
      </c>
      <c r="D23" s="387"/>
      <c r="E23" s="388" t="s">
        <v>148</v>
      </c>
      <c r="F23" s="389">
        <f>SUM(F24,F28)</f>
        <v>140000</v>
      </c>
      <c r="G23" s="333"/>
      <c r="H23" s="333"/>
      <c r="I23" s="333"/>
      <c r="J23" s="333"/>
      <c r="K23" s="333"/>
      <c r="L23" s="334"/>
      <c r="M23" s="334"/>
    </row>
    <row r="24" spans="1:13" ht="15">
      <c r="A24" s="348"/>
      <c r="B24" s="348"/>
      <c r="C24" s="392">
        <v>90002</v>
      </c>
      <c r="D24" s="393" t="s">
        <v>194</v>
      </c>
      <c r="E24" s="394" t="s">
        <v>304</v>
      </c>
      <c r="F24" s="395">
        <v>27000</v>
      </c>
      <c r="G24" s="333"/>
      <c r="H24" s="333"/>
      <c r="I24" s="333"/>
      <c r="J24" s="333"/>
      <c r="K24" s="333"/>
      <c r="L24" s="334"/>
      <c r="M24" s="334"/>
    </row>
    <row r="25" spans="1:13" ht="15">
      <c r="A25" s="348"/>
      <c r="B25" s="348"/>
      <c r="C25" s="348"/>
      <c r="D25" s="396"/>
      <c r="E25" s="397" t="s">
        <v>115</v>
      </c>
      <c r="F25" s="398">
        <v>27000</v>
      </c>
      <c r="G25" s="333"/>
      <c r="H25" s="333"/>
      <c r="I25" s="333"/>
      <c r="J25" s="333"/>
      <c r="K25" s="333"/>
      <c r="L25" s="334"/>
      <c r="M25" s="334"/>
    </row>
    <row r="26" spans="1:13" ht="15">
      <c r="A26" s="348"/>
      <c r="B26" s="348"/>
      <c r="C26" s="348"/>
      <c r="D26" s="399"/>
      <c r="E26" s="370" t="s">
        <v>41</v>
      </c>
      <c r="F26" s="369"/>
      <c r="G26" s="333"/>
      <c r="H26" s="333"/>
      <c r="I26" s="333"/>
      <c r="J26" s="333"/>
      <c r="K26" s="333"/>
      <c r="L26" s="334"/>
      <c r="M26" s="334"/>
    </row>
    <row r="27" spans="1:13" ht="15">
      <c r="A27" s="348"/>
      <c r="B27" s="348"/>
      <c r="C27" s="382"/>
      <c r="D27" s="348" t="s">
        <v>194</v>
      </c>
      <c r="E27" s="371" t="s">
        <v>124</v>
      </c>
      <c r="F27" s="369">
        <v>27000</v>
      </c>
      <c r="G27" s="333"/>
      <c r="H27" s="333"/>
      <c r="I27" s="333"/>
      <c r="J27" s="333"/>
      <c r="K27" s="333"/>
      <c r="L27" s="334"/>
      <c r="M27" s="334"/>
    </row>
    <row r="28" spans="1:13" ht="15">
      <c r="A28" s="348"/>
      <c r="B28" s="348"/>
      <c r="C28" s="400">
        <v>90004</v>
      </c>
      <c r="D28" s="390" t="s">
        <v>194</v>
      </c>
      <c r="E28" s="391" t="s">
        <v>306</v>
      </c>
      <c r="F28" s="381">
        <v>113000</v>
      </c>
      <c r="G28" s="333"/>
      <c r="H28" s="333"/>
      <c r="I28" s="333"/>
      <c r="J28" s="333"/>
      <c r="K28" s="333"/>
      <c r="L28" s="334"/>
      <c r="M28" s="334"/>
    </row>
    <row r="29" spans="1:13" ht="15">
      <c r="A29" s="348"/>
      <c r="B29" s="348"/>
      <c r="C29" s="348"/>
      <c r="D29" s="396"/>
      <c r="E29" s="368" t="s">
        <v>115</v>
      </c>
      <c r="F29" s="369">
        <v>113000</v>
      </c>
      <c r="G29" s="333"/>
      <c r="H29" s="333"/>
      <c r="I29" s="333"/>
      <c r="J29" s="333"/>
      <c r="K29" s="333"/>
      <c r="L29" s="334"/>
      <c r="M29" s="334"/>
    </row>
    <row r="30" spans="1:13" ht="15">
      <c r="A30" s="348"/>
      <c r="B30" s="348"/>
      <c r="C30" s="348"/>
      <c r="D30" s="399"/>
      <c r="E30" s="370" t="s">
        <v>41</v>
      </c>
      <c r="F30" s="369"/>
      <c r="G30" s="333"/>
      <c r="H30" s="333"/>
      <c r="I30" s="333"/>
      <c r="J30" s="333"/>
      <c r="K30" s="333"/>
      <c r="L30" s="334"/>
      <c r="M30" s="334"/>
    </row>
    <row r="31" spans="1:13" ht="15">
      <c r="A31" s="348"/>
      <c r="B31" s="348"/>
      <c r="C31" s="348"/>
      <c r="D31" s="396"/>
      <c r="E31" s="401" t="s">
        <v>124</v>
      </c>
      <c r="F31" s="369">
        <v>113000</v>
      </c>
      <c r="G31" s="333"/>
      <c r="H31" s="333"/>
      <c r="I31" s="333"/>
      <c r="J31" s="333"/>
      <c r="K31" s="333"/>
      <c r="L31" s="334"/>
      <c r="M31" s="334"/>
    </row>
    <row r="32" spans="1:13" ht="11.25" customHeight="1">
      <c r="A32" s="355"/>
      <c r="B32" s="355"/>
      <c r="C32" s="355"/>
      <c r="D32" s="355"/>
      <c r="E32" s="402"/>
      <c r="F32" s="403"/>
      <c r="G32" s="333"/>
      <c r="H32" s="333"/>
      <c r="I32" s="333"/>
      <c r="J32" s="333"/>
      <c r="K32" s="333"/>
      <c r="L32" s="334"/>
      <c r="M32" s="334"/>
    </row>
    <row r="33" spans="1:13" ht="15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4"/>
      <c r="M33" s="334"/>
    </row>
    <row r="34" spans="1:13" ht="15">
      <c r="A34" s="333"/>
      <c r="B34" s="333"/>
      <c r="C34" s="333"/>
      <c r="D34" s="333"/>
      <c r="E34" s="404" t="s">
        <v>194</v>
      </c>
      <c r="F34" s="333"/>
      <c r="G34" s="333"/>
      <c r="H34" s="333"/>
      <c r="I34" s="333"/>
      <c r="J34" s="333"/>
      <c r="K34" s="333"/>
      <c r="L34" s="334"/>
      <c r="M34" s="334"/>
    </row>
    <row r="35" spans="1:13" ht="15">
      <c r="A35" s="333"/>
      <c r="B35" s="333"/>
      <c r="C35" s="333"/>
      <c r="D35" s="333"/>
      <c r="E35" s="333" t="s">
        <v>194</v>
      </c>
      <c r="F35" s="333"/>
      <c r="G35" s="333"/>
      <c r="H35" s="333"/>
      <c r="I35" s="333"/>
      <c r="J35" s="333"/>
      <c r="K35" s="333"/>
      <c r="L35" s="334"/>
      <c r="M35" s="334"/>
    </row>
    <row r="36" spans="1:13" ht="15">
      <c r="A36" s="333"/>
      <c r="B36" s="333"/>
      <c r="C36" s="333"/>
      <c r="D36" s="333"/>
      <c r="E36" s="404" t="s">
        <v>194</v>
      </c>
      <c r="F36" s="333"/>
      <c r="G36" s="333"/>
      <c r="H36" s="333"/>
      <c r="I36" s="333"/>
      <c r="J36" s="333"/>
      <c r="K36" s="333"/>
      <c r="L36" s="334"/>
      <c r="M36" s="334"/>
    </row>
    <row r="37" spans="1:13" ht="15">
      <c r="A37" s="333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4"/>
      <c r="M37" s="334"/>
    </row>
    <row r="38" spans="1:13" ht="15">
      <c r="A38" s="333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4"/>
      <c r="M38" s="334"/>
    </row>
    <row r="39" spans="1:13" ht="15">
      <c r="A39" s="334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</row>
    <row r="40" spans="1:13" ht="15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</row>
    <row r="41" spans="1:13" ht="15">
      <c r="A41" s="334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</row>
    <row r="42" spans="1:13" ht="15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</row>
  </sheetData>
  <sheetProtection/>
  <mergeCells count="1">
    <mergeCell ref="A1:F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&amp;C
 &amp;RTabela nr 7
 do projektu Uchwały Nr ...../....
Rady Miejskiej w Łowiczu
z dnia ...........roku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4">
      <selection activeCell="A2" sqref="A2:I2"/>
    </sheetView>
  </sheetViews>
  <sheetFormatPr defaultColWidth="9.00390625" defaultRowHeight="12.75"/>
  <cols>
    <col min="1" max="1" width="4.125" style="108" customWidth="1"/>
    <col min="2" max="2" width="5.875" style="108" customWidth="1"/>
    <col min="3" max="3" width="6.875" style="108" customWidth="1"/>
    <col min="4" max="4" width="32.625" style="108" customWidth="1"/>
    <col min="5" max="5" width="9.375" style="108" customWidth="1"/>
    <col min="6" max="6" width="9.625" style="108" customWidth="1"/>
    <col min="7" max="7" width="10.75390625" style="108" customWidth="1"/>
    <col min="8" max="8" width="8.625" style="108" customWidth="1"/>
    <col min="9" max="9" width="8.375" style="108" customWidth="1"/>
    <col min="10" max="16384" width="9.125" style="108" customWidth="1"/>
  </cols>
  <sheetData>
    <row r="1" spans="4:6" ht="12.75">
      <c r="D1" s="108" t="s">
        <v>286</v>
      </c>
      <c r="F1" s="108" t="s">
        <v>194</v>
      </c>
    </row>
    <row r="2" spans="1:9" ht="33" customHeight="1">
      <c r="A2" s="504" t="s">
        <v>404</v>
      </c>
      <c r="B2" s="504"/>
      <c r="C2" s="504"/>
      <c r="D2" s="504"/>
      <c r="E2" s="504"/>
      <c r="F2" s="504"/>
      <c r="G2" s="504"/>
      <c r="H2" s="504"/>
      <c r="I2" s="504"/>
    </row>
    <row r="3" spans="4:9" ht="12.75">
      <c r="D3" s="109"/>
      <c r="E3" s="109"/>
      <c r="F3" s="109"/>
      <c r="G3" s="109"/>
      <c r="H3" s="109"/>
      <c r="I3" s="110"/>
    </row>
    <row r="4" spans="1:9" ht="19.5" customHeight="1">
      <c r="A4" s="505" t="s">
        <v>38</v>
      </c>
      <c r="B4" s="505" t="s">
        <v>2</v>
      </c>
      <c r="C4" s="505" t="s">
        <v>3</v>
      </c>
      <c r="D4" s="506" t="s">
        <v>191</v>
      </c>
      <c r="E4" s="513" t="s">
        <v>29</v>
      </c>
      <c r="F4" s="507" t="s">
        <v>287</v>
      </c>
      <c r="G4" s="508"/>
      <c r="H4" s="508"/>
      <c r="I4" s="509"/>
    </row>
    <row r="5" spans="1:9" ht="19.5" customHeight="1">
      <c r="A5" s="505"/>
      <c r="B5" s="505"/>
      <c r="C5" s="505"/>
      <c r="D5" s="506"/>
      <c r="E5" s="514"/>
      <c r="F5" s="510"/>
      <c r="G5" s="511"/>
      <c r="H5" s="511"/>
      <c r="I5" s="512"/>
    </row>
    <row r="6" spans="1:9" ht="19.5" customHeight="1">
      <c r="A6" s="505"/>
      <c r="B6" s="505"/>
      <c r="C6" s="505"/>
      <c r="D6" s="506"/>
      <c r="E6" s="515"/>
      <c r="F6" s="519" t="s">
        <v>188</v>
      </c>
      <c r="G6" s="517" t="s">
        <v>189</v>
      </c>
      <c r="H6" s="521" t="s">
        <v>190</v>
      </c>
      <c r="I6" s="177" t="s">
        <v>311</v>
      </c>
    </row>
    <row r="7" spans="1:9" ht="40.5" customHeight="1">
      <c r="A7" s="505"/>
      <c r="B7" s="505"/>
      <c r="C7" s="505"/>
      <c r="D7" s="506"/>
      <c r="E7" s="516"/>
      <c r="F7" s="520"/>
      <c r="G7" s="518"/>
      <c r="H7" s="522"/>
      <c r="I7" s="178" t="s">
        <v>312</v>
      </c>
    </row>
    <row r="8" spans="1:9" ht="9.75" customHeight="1" thickBot="1">
      <c r="A8" s="111">
        <v>1</v>
      </c>
      <c r="B8" s="111">
        <v>2</v>
      </c>
      <c r="C8" s="111">
        <v>3</v>
      </c>
      <c r="D8" s="111">
        <v>4</v>
      </c>
      <c r="E8" s="111"/>
      <c r="F8" s="111"/>
      <c r="G8" s="111"/>
      <c r="H8" s="111"/>
      <c r="I8" s="111">
        <v>5</v>
      </c>
    </row>
    <row r="9" spans="1:9" ht="24.75" customHeight="1" thickBot="1">
      <c r="A9" s="492" t="s">
        <v>345</v>
      </c>
      <c r="B9" s="493"/>
      <c r="C9" s="494"/>
      <c r="D9" s="129" t="s">
        <v>191</v>
      </c>
      <c r="E9" s="226">
        <f>SUM(F9:H9)</f>
        <v>2624040</v>
      </c>
      <c r="F9" s="226">
        <f>SUM(F11:F19)</f>
        <v>1694040</v>
      </c>
      <c r="G9" s="226">
        <f>SUM(G10:G13)</f>
        <v>530000</v>
      </c>
      <c r="H9" s="226">
        <f>SUM(H10:H19)</f>
        <v>400000</v>
      </c>
      <c r="I9" s="226">
        <f>SUM(I10:I19)</f>
        <v>290000</v>
      </c>
    </row>
    <row r="10" spans="1:9" ht="33.75" customHeight="1">
      <c r="A10" s="272" t="s">
        <v>7</v>
      </c>
      <c r="B10" s="272">
        <v>600</v>
      </c>
      <c r="C10" s="275">
        <v>60014</v>
      </c>
      <c r="D10" s="273" t="s">
        <v>356</v>
      </c>
      <c r="E10" s="274">
        <f>SUM(F10:H10)</f>
        <v>290000</v>
      </c>
      <c r="F10" s="274"/>
      <c r="G10" s="274" t="s">
        <v>194</v>
      </c>
      <c r="H10" s="274">
        <v>290000</v>
      </c>
      <c r="I10" s="274">
        <v>290000</v>
      </c>
    </row>
    <row r="11" spans="1:9" ht="33.75">
      <c r="A11" s="276" t="s">
        <v>8</v>
      </c>
      <c r="B11" s="268">
        <v>754</v>
      </c>
      <c r="C11" s="269">
        <v>75404</v>
      </c>
      <c r="D11" s="267" t="s">
        <v>439</v>
      </c>
      <c r="E11" s="180">
        <f>SUM(F11:I11)</f>
        <v>65000</v>
      </c>
      <c r="F11" s="277"/>
      <c r="G11" s="277" t="s">
        <v>194</v>
      </c>
      <c r="H11" s="277">
        <v>65000</v>
      </c>
      <c r="I11" s="277" t="s">
        <v>194</v>
      </c>
    </row>
    <row r="12" spans="1:9" ht="33.75">
      <c r="A12" s="276" t="s">
        <v>9</v>
      </c>
      <c r="B12" s="268">
        <v>754</v>
      </c>
      <c r="C12" s="269">
        <v>75411</v>
      </c>
      <c r="D12" s="179" t="s">
        <v>357</v>
      </c>
      <c r="E12" s="180">
        <f>SUM(F12:H12)</f>
        <v>45000</v>
      </c>
      <c r="F12" s="277"/>
      <c r="G12" s="277" t="s">
        <v>194</v>
      </c>
      <c r="H12" s="277">
        <v>45000</v>
      </c>
      <c r="I12" s="277" t="s">
        <v>194</v>
      </c>
    </row>
    <row r="13" spans="1:9" ht="12.75">
      <c r="A13" s="499" t="s">
        <v>1</v>
      </c>
      <c r="B13" s="498">
        <v>900</v>
      </c>
      <c r="C13" s="497">
        <v>90017</v>
      </c>
      <c r="D13" s="183" t="s">
        <v>358</v>
      </c>
      <c r="E13" s="180">
        <f>SUM(F13:I13)</f>
        <v>530000</v>
      </c>
      <c r="F13" s="277" t="s">
        <v>194</v>
      </c>
      <c r="G13" s="277">
        <f>SUM(G14:G16)</f>
        <v>530000</v>
      </c>
      <c r="H13" s="277"/>
      <c r="I13" s="277"/>
    </row>
    <row r="14" spans="1:9" ht="12.75">
      <c r="A14" s="499"/>
      <c r="B14" s="498"/>
      <c r="C14" s="497"/>
      <c r="D14" s="281" t="s">
        <v>359</v>
      </c>
      <c r="E14" s="215"/>
      <c r="F14" s="215"/>
      <c r="G14" s="215">
        <v>300000</v>
      </c>
      <c r="H14" s="277"/>
      <c r="I14" s="277"/>
    </row>
    <row r="15" spans="1:9" ht="12.75">
      <c r="A15" s="499"/>
      <c r="B15" s="498"/>
      <c r="C15" s="497"/>
      <c r="D15" s="281" t="s">
        <v>361</v>
      </c>
      <c r="E15" s="215"/>
      <c r="F15" s="215"/>
      <c r="G15" s="215">
        <v>100000</v>
      </c>
      <c r="H15" s="277"/>
      <c r="I15" s="277"/>
    </row>
    <row r="16" spans="1:9" ht="12.75">
      <c r="A16" s="499"/>
      <c r="B16" s="498"/>
      <c r="C16" s="497"/>
      <c r="D16" s="281" t="s">
        <v>360</v>
      </c>
      <c r="E16" s="215"/>
      <c r="F16" s="215"/>
      <c r="G16" s="215">
        <v>130000</v>
      </c>
      <c r="H16" s="277"/>
      <c r="I16" s="277"/>
    </row>
    <row r="17" spans="1:9" ht="12.75">
      <c r="A17" s="267" t="s">
        <v>10</v>
      </c>
      <c r="B17" s="183">
        <v>921</v>
      </c>
      <c r="C17" s="184">
        <v>92109</v>
      </c>
      <c r="D17" s="185" t="s">
        <v>288</v>
      </c>
      <c r="E17" s="180">
        <f>SUM(F17:I17)</f>
        <v>1020000</v>
      </c>
      <c r="F17" s="277">
        <v>1020000</v>
      </c>
      <c r="G17" s="277"/>
      <c r="H17" s="277"/>
      <c r="I17" s="277"/>
    </row>
    <row r="18" spans="1:9" ht="12.75">
      <c r="A18" s="267" t="s">
        <v>13</v>
      </c>
      <c r="B18" s="183">
        <v>921</v>
      </c>
      <c r="C18" s="184">
        <v>92116</v>
      </c>
      <c r="D18" s="185" t="s">
        <v>289</v>
      </c>
      <c r="E18" s="180">
        <f>SUM(F18:I18)</f>
        <v>674040</v>
      </c>
      <c r="F18" s="277">
        <v>674040</v>
      </c>
      <c r="G18" s="277"/>
      <c r="H18" s="277"/>
      <c r="I18" s="277"/>
    </row>
    <row r="19" spans="1:9" ht="13.5" thickBot="1">
      <c r="A19" s="182"/>
      <c r="B19" s="182"/>
      <c r="C19" s="182"/>
      <c r="D19" s="182"/>
      <c r="E19" s="182"/>
      <c r="F19" s="186"/>
      <c r="G19" s="186"/>
      <c r="H19" s="186"/>
      <c r="I19" s="186"/>
    </row>
    <row r="20" spans="1:9" ht="48" customHeight="1" thickBot="1">
      <c r="A20" s="495" t="s">
        <v>290</v>
      </c>
      <c r="B20" s="496"/>
      <c r="C20" s="496"/>
      <c r="D20" s="129" t="s">
        <v>28</v>
      </c>
      <c r="E20" s="226">
        <f>SUM(E21,E24,E33,E36,E39)</f>
        <v>3474456</v>
      </c>
      <c r="F20" s="226">
        <f>SUM(F21,F24,F33,F37,F38,F39)</f>
        <v>2672756</v>
      </c>
      <c r="G20" s="226">
        <f>SUM(G21,G24,G33,G37,G38,G39)</f>
        <v>0</v>
      </c>
      <c r="H20" s="226">
        <f>SUM(H21,H24,H33,H37,H38,H39)</f>
        <v>801700</v>
      </c>
      <c r="I20" s="226">
        <f>SUM(I21,I24,I33,I37,I38,I39)</f>
        <v>0</v>
      </c>
    </row>
    <row r="21" spans="1:9" ht="12.75">
      <c r="A21" s="278" t="s">
        <v>7</v>
      </c>
      <c r="B21" s="187">
        <v>754</v>
      </c>
      <c r="C21" s="188" t="s">
        <v>194</v>
      </c>
      <c r="D21" s="189" t="s">
        <v>329</v>
      </c>
      <c r="E21" s="190">
        <f>SUM(F21:I21)</f>
        <v>98500</v>
      </c>
      <c r="F21" s="190"/>
      <c r="G21" s="190"/>
      <c r="H21" s="191">
        <f>SUM(H22:H23)</f>
        <v>98500</v>
      </c>
      <c r="I21" s="192" t="s">
        <v>194</v>
      </c>
    </row>
    <row r="22" spans="1:9" ht="34.5" customHeight="1">
      <c r="A22" s="193" t="s">
        <v>194</v>
      </c>
      <c r="B22" s="193" t="s">
        <v>194</v>
      </c>
      <c r="C22" s="194">
        <v>75412</v>
      </c>
      <c r="D22" s="195" t="s">
        <v>362</v>
      </c>
      <c r="E22" s="196">
        <f>SUM(F22:I22)</f>
        <v>63500</v>
      </c>
      <c r="F22" s="196"/>
      <c r="G22" s="196"/>
      <c r="H22" s="196">
        <v>63500</v>
      </c>
      <c r="I22" s="196" t="s">
        <v>194</v>
      </c>
    </row>
    <row r="23" spans="1:9" ht="33.75">
      <c r="A23" s="182" t="s">
        <v>194</v>
      </c>
      <c r="B23" s="182" t="s">
        <v>194</v>
      </c>
      <c r="C23" s="197">
        <v>75412</v>
      </c>
      <c r="D23" s="198" t="s">
        <v>363</v>
      </c>
      <c r="E23" s="199">
        <f>SUM(F23:I23)</f>
        <v>35000</v>
      </c>
      <c r="F23" s="199"/>
      <c r="G23" s="199"/>
      <c r="H23" s="199">
        <v>35000</v>
      </c>
      <c r="I23" s="199" t="s">
        <v>194</v>
      </c>
    </row>
    <row r="24" spans="1:9" ht="24.75" customHeight="1">
      <c r="A24" s="200" t="s">
        <v>8</v>
      </c>
      <c r="B24" s="200">
        <v>801</v>
      </c>
      <c r="C24" s="201" t="s">
        <v>194</v>
      </c>
      <c r="D24" s="202" t="s">
        <v>331</v>
      </c>
      <c r="E24" s="203">
        <f>SUM(E26,E27,E29,E30,E31)</f>
        <v>2692756</v>
      </c>
      <c r="F24" s="203">
        <f>SUM(F26,F27,F29,F30)</f>
        <v>2672756</v>
      </c>
      <c r="G24" s="203">
        <f>SUM(G26:G31)</f>
        <v>0</v>
      </c>
      <c r="H24" s="203">
        <f>SUM(H26:H31)</f>
        <v>20000</v>
      </c>
      <c r="I24" s="203">
        <f>SUM(I26:I31)</f>
        <v>0</v>
      </c>
    </row>
    <row r="25" spans="1:9" ht="12.75">
      <c r="A25" s="204"/>
      <c r="B25" s="204"/>
      <c r="C25" s="205"/>
      <c r="D25" s="206" t="s">
        <v>330</v>
      </c>
      <c r="E25" s="207"/>
      <c r="F25" s="208"/>
      <c r="G25" s="208"/>
      <c r="H25" s="208"/>
      <c r="I25" s="208"/>
    </row>
    <row r="26" spans="1:9" ht="22.5">
      <c r="A26" s="209"/>
      <c r="B26" s="209" t="s">
        <v>194</v>
      </c>
      <c r="C26" s="210">
        <v>80101</v>
      </c>
      <c r="D26" s="211" t="s">
        <v>332</v>
      </c>
      <c r="E26" s="180">
        <f aca="true" t="shared" si="0" ref="E26:E39">SUM(F26:I26)</f>
        <v>1201312</v>
      </c>
      <c r="F26" s="314">
        <v>1201312</v>
      </c>
      <c r="G26" s="181"/>
      <c r="H26" s="181"/>
      <c r="I26" s="181"/>
    </row>
    <row r="27" spans="1:9" ht="12.75">
      <c r="A27" s="209" t="s">
        <v>194</v>
      </c>
      <c r="B27" s="183" t="s">
        <v>194</v>
      </c>
      <c r="C27" s="184">
        <v>80104</v>
      </c>
      <c r="D27" s="318" t="s">
        <v>405</v>
      </c>
      <c r="E27" s="180">
        <f>SUM(F27:I27)</f>
        <v>506700</v>
      </c>
      <c r="F27" s="181">
        <f>SUM(F28:F28)</f>
        <v>506700</v>
      </c>
      <c r="G27" s="181"/>
      <c r="H27" s="181"/>
      <c r="I27" s="181"/>
    </row>
    <row r="28" spans="1:9" ht="22.5">
      <c r="A28" s="209"/>
      <c r="B28" s="183"/>
      <c r="C28" s="184" t="s">
        <v>194</v>
      </c>
      <c r="D28" s="214" t="s">
        <v>406</v>
      </c>
      <c r="E28" s="215">
        <f t="shared" si="0"/>
        <v>506700</v>
      </c>
      <c r="F28" s="216">
        <v>506700</v>
      </c>
      <c r="G28" s="181"/>
      <c r="H28" s="181"/>
      <c r="I28" s="181"/>
    </row>
    <row r="29" spans="1:9" ht="22.5">
      <c r="A29" s="209"/>
      <c r="B29" s="183"/>
      <c r="C29" s="210">
        <v>80106</v>
      </c>
      <c r="D29" s="211" t="s">
        <v>440</v>
      </c>
      <c r="E29" s="180">
        <f t="shared" si="0"/>
        <v>13512</v>
      </c>
      <c r="F29" s="314">
        <v>13512</v>
      </c>
      <c r="G29" s="181"/>
      <c r="H29" s="181"/>
      <c r="I29" s="181"/>
    </row>
    <row r="30" spans="1:9" ht="22.5">
      <c r="A30" s="209" t="s">
        <v>194</v>
      </c>
      <c r="B30" s="183" t="s">
        <v>194</v>
      </c>
      <c r="C30" s="212">
        <v>80110</v>
      </c>
      <c r="D30" s="213" t="s">
        <v>291</v>
      </c>
      <c r="E30" s="180">
        <f t="shared" si="0"/>
        <v>951232</v>
      </c>
      <c r="F30" s="314">
        <v>951232</v>
      </c>
      <c r="G30" s="181"/>
      <c r="H30" s="181"/>
      <c r="I30" s="181"/>
    </row>
    <row r="31" spans="1:9" ht="12.75">
      <c r="A31" s="502" t="s">
        <v>194</v>
      </c>
      <c r="B31" s="502" t="s">
        <v>194</v>
      </c>
      <c r="C31" s="500">
        <v>80195</v>
      </c>
      <c r="D31" s="211" t="s">
        <v>344</v>
      </c>
      <c r="E31" s="180">
        <f t="shared" si="0"/>
        <v>20000</v>
      </c>
      <c r="F31" s="181"/>
      <c r="G31" s="181"/>
      <c r="H31" s="314">
        <v>20000</v>
      </c>
      <c r="I31" s="181" t="s">
        <v>194</v>
      </c>
    </row>
    <row r="32" spans="1:9" ht="22.5">
      <c r="A32" s="503"/>
      <c r="B32" s="503"/>
      <c r="C32" s="501"/>
      <c r="D32" s="214" t="s">
        <v>328</v>
      </c>
      <c r="E32" s="215">
        <f t="shared" si="0"/>
        <v>20000</v>
      </c>
      <c r="F32" s="216"/>
      <c r="G32" s="216"/>
      <c r="H32" s="315">
        <v>20000</v>
      </c>
      <c r="I32" s="216" t="s">
        <v>194</v>
      </c>
    </row>
    <row r="33" spans="1:9" ht="16.5" customHeight="1">
      <c r="A33" s="218" t="s">
        <v>9</v>
      </c>
      <c r="B33" s="218">
        <v>851</v>
      </c>
      <c r="C33" s="219" t="s">
        <v>194</v>
      </c>
      <c r="D33" s="279" t="s">
        <v>101</v>
      </c>
      <c r="E33" s="221">
        <f t="shared" si="0"/>
        <v>113200</v>
      </c>
      <c r="F33" s="280"/>
      <c r="G33" s="280"/>
      <c r="H33" s="312">
        <f>SUM(H34:H35)</f>
        <v>113200</v>
      </c>
      <c r="I33" s="280" t="s">
        <v>194</v>
      </c>
    </row>
    <row r="34" spans="1:9" ht="16.5" customHeight="1">
      <c r="A34" s="218"/>
      <c r="B34" s="218"/>
      <c r="C34" s="184">
        <v>85154</v>
      </c>
      <c r="D34" s="320" t="s">
        <v>102</v>
      </c>
      <c r="E34" s="180">
        <f t="shared" si="0"/>
        <v>93200</v>
      </c>
      <c r="F34" s="321"/>
      <c r="G34" s="321"/>
      <c r="H34" s="322">
        <v>93200</v>
      </c>
      <c r="I34" s="277"/>
    </row>
    <row r="35" spans="1:9" ht="51" customHeight="1">
      <c r="A35" s="218"/>
      <c r="B35" s="218"/>
      <c r="C35" s="413">
        <v>85195</v>
      </c>
      <c r="D35" s="414" t="s">
        <v>403</v>
      </c>
      <c r="E35" s="316">
        <f t="shared" si="0"/>
        <v>20000</v>
      </c>
      <c r="F35" s="321"/>
      <c r="G35" s="321"/>
      <c r="H35" s="322">
        <v>20000</v>
      </c>
      <c r="I35" s="321"/>
    </row>
    <row r="36" spans="1:9" ht="22.5">
      <c r="A36" s="218" t="s">
        <v>1</v>
      </c>
      <c r="B36" s="217">
        <v>921</v>
      </c>
      <c r="C36" s="317"/>
      <c r="D36" s="318" t="s">
        <v>407</v>
      </c>
      <c r="E36" s="411">
        <f>SUM(F36:I36)</f>
        <v>60000</v>
      </c>
      <c r="F36" s="222"/>
      <c r="G36" s="222"/>
      <c r="H36" s="313">
        <f>SUM(H37:H38)</f>
        <v>60000</v>
      </c>
      <c r="I36" s="412"/>
    </row>
    <row r="37" spans="1:9" ht="38.25" customHeight="1">
      <c r="A37" s="218" t="s">
        <v>194</v>
      </c>
      <c r="B37" s="218" t="s">
        <v>194</v>
      </c>
      <c r="C37" s="184">
        <v>92108</v>
      </c>
      <c r="D37" s="213" t="s">
        <v>367</v>
      </c>
      <c r="E37" s="180">
        <f t="shared" si="0"/>
        <v>50000</v>
      </c>
      <c r="F37" s="277" t="s">
        <v>194</v>
      </c>
      <c r="G37" s="277"/>
      <c r="H37" s="319">
        <v>50000</v>
      </c>
      <c r="I37" s="280" t="s">
        <v>194</v>
      </c>
    </row>
    <row r="38" spans="1:9" ht="12.75">
      <c r="A38" s="217" t="s">
        <v>194</v>
      </c>
      <c r="B38" s="218" t="s">
        <v>194</v>
      </c>
      <c r="C38" s="184">
        <v>92195</v>
      </c>
      <c r="D38" s="323" t="s">
        <v>294</v>
      </c>
      <c r="E38" s="180">
        <f t="shared" si="0"/>
        <v>10000</v>
      </c>
      <c r="F38" s="181" t="s">
        <v>194</v>
      </c>
      <c r="G38" s="181"/>
      <c r="H38" s="314">
        <v>10000</v>
      </c>
      <c r="I38" s="222" t="s">
        <v>194</v>
      </c>
    </row>
    <row r="39" spans="1:9" ht="22.5">
      <c r="A39" s="217" t="s">
        <v>10</v>
      </c>
      <c r="B39" s="218">
        <v>926</v>
      </c>
      <c r="C39" s="223">
        <v>92605</v>
      </c>
      <c r="D39" s="271" t="s">
        <v>109</v>
      </c>
      <c r="E39" s="221">
        <f t="shared" si="0"/>
        <v>510000</v>
      </c>
      <c r="F39" s="222" t="s">
        <v>194</v>
      </c>
      <c r="G39" s="222"/>
      <c r="H39" s="313">
        <v>510000</v>
      </c>
      <c r="I39" s="222" t="s">
        <v>194</v>
      </c>
    </row>
    <row r="40" spans="1:9" ht="12.75">
      <c r="A40" s="209" t="s">
        <v>194</v>
      </c>
      <c r="B40" s="183" t="s">
        <v>194</v>
      </c>
      <c r="C40" s="209"/>
      <c r="D40" s="220"/>
      <c r="E40" s="183"/>
      <c r="F40" s="181"/>
      <c r="G40" s="181"/>
      <c r="H40" s="181"/>
      <c r="I40" s="181"/>
    </row>
    <row r="41" spans="1:9" ht="12.75">
      <c r="A41" s="224"/>
      <c r="B41" s="224"/>
      <c r="C41" s="224"/>
      <c r="D41" s="224"/>
      <c r="E41" s="224"/>
      <c r="F41" s="225"/>
      <c r="G41" s="225"/>
      <c r="H41" s="225"/>
      <c r="I41" s="225"/>
    </row>
    <row r="42" spans="1:9" s="109" customFormat="1" ht="30" customHeight="1">
      <c r="A42" s="489" t="s">
        <v>292</v>
      </c>
      <c r="B42" s="490"/>
      <c r="C42" s="490"/>
      <c r="D42" s="491"/>
      <c r="E42" s="270">
        <f>SUM(E9,E20)</f>
        <v>6098496</v>
      </c>
      <c r="F42" s="270">
        <f>SUM(F9,F20)</f>
        <v>4366796</v>
      </c>
      <c r="G42" s="270">
        <f>SUM(G9,G20)</f>
        <v>530000</v>
      </c>
      <c r="H42" s="270">
        <f>SUM(H9,H20)</f>
        <v>1201700</v>
      </c>
      <c r="I42" s="270">
        <f>SUM(I9,I20)</f>
        <v>290000</v>
      </c>
    </row>
    <row r="44" ht="12.75">
      <c r="A44" s="112"/>
    </row>
    <row r="45" ht="12.75">
      <c r="G45" s="227" t="s">
        <v>194</v>
      </c>
    </row>
  </sheetData>
  <mergeCells count="19">
    <mergeCell ref="A2:I2"/>
    <mergeCell ref="A4:A7"/>
    <mergeCell ref="B4:B7"/>
    <mergeCell ref="C4:C7"/>
    <mergeCell ref="D4:D7"/>
    <mergeCell ref="F4:I5"/>
    <mergeCell ref="E4:E7"/>
    <mergeCell ref="G6:G7"/>
    <mergeCell ref="F6:F7"/>
    <mergeCell ref="H6:H7"/>
    <mergeCell ref="A42:D42"/>
    <mergeCell ref="A9:C9"/>
    <mergeCell ref="A20:C20"/>
    <mergeCell ref="C13:C16"/>
    <mergeCell ref="B13:B16"/>
    <mergeCell ref="A13:A16"/>
    <mergeCell ref="C31:C32"/>
    <mergeCell ref="B31:B32"/>
    <mergeCell ref="A31:A32"/>
  </mergeCells>
  <printOptions/>
  <pageMargins left="0.5905511811023623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 xml:space="preserve">&amp;RZałącznik nr 1
do projektu Uchwały  Nr .../...
Rady  Miejskiej w Łowiczu
z dnia .................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9.625" style="0" customWidth="1"/>
    <col min="7" max="7" width="10.875" style="0" customWidth="1"/>
    <col min="8" max="8" width="11.625" style="0" customWidth="1"/>
    <col min="9" max="9" width="9.25390625" style="0" customWidth="1"/>
    <col min="10" max="10" width="14.125" style="0" customWidth="1"/>
    <col min="11" max="11" width="13.625" style="0" customWidth="1"/>
  </cols>
  <sheetData>
    <row r="1" spans="1:10" ht="16.5">
      <c r="A1" s="527" t="s">
        <v>409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6.5">
      <c r="A2" s="527" t="s">
        <v>194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62" t="s">
        <v>27</v>
      </c>
    </row>
    <row r="5" spans="1:11" ht="15" customHeight="1">
      <c r="A5" s="455" t="s">
        <v>38</v>
      </c>
      <c r="B5" s="455" t="s">
        <v>0</v>
      </c>
      <c r="C5" s="454" t="s">
        <v>314</v>
      </c>
      <c r="D5" s="423" t="s">
        <v>315</v>
      </c>
      <c r="E5" s="417"/>
      <c r="F5" s="417"/>
      <c r="G5" s="424"/>
      <c r="H5" s="454" t="s">
        <v>316</v>
      </c>
      <c r="I5" s="454"/>
      <c r="J5" s="454" t="s">
        <v>317</v>
      </c>
      <c r="K5" s="454" t="s">
        <v>410</v>
      </c>
    </row>
    <row r="6" spans="1:11" ht="15" customHeight="1">
      <c r="A6" s="455"/>
      <c r="B6" s="455"/>
      <c r="C6" s="454"/>
      <c r="D6" s="454" t="s">
        <v>318</v>
      </c>
      <c r="E6" s="523" t="s">
        <v>6</v>
      </c>
      <c r="F6" s="524"/>
      <c r="G6" s="525"/>
      <c r="H6" s="454" t="s">
        <v>318</v>
      </c>
      <c r="I6" s="454" t="s">
        <v>319</v>
      </c>
      <c r="J6" s="454"/>
      <c r="K6" s="454"/>
    </row>
    <row r="7" spans="1:11" ht="18" customHeight="1">
      <c r="A7" s="455"/>
      <c r="B7" s="455"/>
      <c r="C7" s="454"/>
      <c r="D7" s="454"/>
      <c r="E7" s="528" t="s">
        <v>320</v>
      </c>
      <c r="F7" s="523" t="s">
        <v>6</v>
      </c>
      <c r="G7" s="525"/>
      <c r="H7" s="454"/>
      <c r="I7" s="454"/>
      <c r="J7" s="454"/>
      <c r="K7" s="454"/>
    </row>
    <row r="8" spans="1:11" ht="42" customHeight="1">
      <c r="A8" s="455"/>
      <c r="B8" s="455"/>
      <c r="C8" s="454"/>
      <c r="D8" s="454"/>
      <c r="E8" s="529"/>
      <c r="F8" s="163" t="s">
        <v>321</v>
      </c>
      <c r="G8" s="163" t="s">
        <v>322</v>
      </c>
      <c r="H8" s="454"/>
      <c r="I8" s="454"/>
      <c r="J8" s="454"/>
      <c r="K8" s="454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9.5" customHeight="1">
      <c r="A10" s="164" t="s">
        <v>323</v>
      </c>
      <c r="B10" s="165" t="s">
        <v>324</v>
      </c>
      <c r="C10" s="166">
        <f>SUM(C12)</f>
        <v>800000</v>
      </c>
      <c r="D10" s="166">
        <f>SUM(D12)</f>
        <v>14665000</v>
      </c>
      <c r="E10" s="166">
        <f>SUM(F10:G10)</f>
        <v>530000</v>
      </c>
      <c r="F10" s="166">
        <f>SUM(F12)</f>
        <v>530000</v>
      </c>
      <c r="G10" s="166">
        <f>SUM(G12)</f>
        <v>0</v>
      </c>
      <c r="H10" s="166">
        <f>SUM(H12)</f>
        <v>14831000</v>
      </c>
      <c r="I10" s="166">
        <f>SUM(I12)</f>
        <v>0</v>
      </c>
      <c r="J10" s="166">
        <f>SUM(J12)</f>
        <v>634000</v>
      </c>
      <c r="K10" s="164" t="s">
        <v>183</v>
      </c>
    </row>
    <row r="11" spans="1:11" ht="19.5" customHeight="1">
      <c r="A11" s="167"/>
      <c r="B11" s="168" t="s">
        <v>41</v>
      </c>
      <c r="C11" s="169"/>
      <c r="D11" s="169"/>
      <c r="E11" s="166" t="s">
        <v>194</v>
      </c>
      <c r="F11" s="169"/>
      <c r="G11" s="169"/>
      <c r="H11" s="169"/>
      <c r="I11" s="169"/>
      <c r="J11" s="169"/>
      <c r="K11" s="167"/>
    </row>
    <row r="12" spans="1:11" ht="19.5" customHeight="1">
      <c r="A12" s="167"/>
      <c r="B12" s="170" t="s">
        <v>325</v>
      </c>
      <c r="C12" s="169">
        <v>800000</v>
      </c>
      <c r="D12" s="169">
        <f>15645000-980000</f>
        <v>14665000</v>
      </c>
      <c r="E12" s="166">
        <f>SUM(F12:G12)</f>
        <v>530000</v>
      </c>
      <c r="F12" s="169">
        <v>530000</v>
      </c>
      <c r="G12" s="169">
        <v>0</v>
      </c>
      <c r="H12" s="169">
        <f>15811000-980000</f>
        <v>14831000</v>
      </c>
      <c r="I12" s="169">
        <v>0</v>
      </c>
      <c r="J12" s="169">
        <v>634000</v>
      </c>
      <c r="K12" s="167" t="s">
        <v>183</v>
      </c>
    </row>
    <row r="13" spans="1:11" ht="19.5" customHeight="1">
      <c r="A13" s="167"/>
      <c r="B13" s="170" t="s">
        <v>194</v>
      </c>
      <c r="C13" s="169"/>
      <c r="D13" s="169"/>
      <c r="E13" s="169"/>
      <c r="F13" s="169"/>
      <c r="G13" s="169"/>
      <c r="H13" s="169"/>
      <c r="I13" s="169"/>
      <c r="J13" s="169"/>
      <c r="K13" s="167" t="s">
        <v>183</v>
      </c>
    </row>
    <row r="14" spans="1:11" ht="19.5" customHeight="1">
      <c r="A14" s="167"/>
      <c r="B14" s="170" t="s">
        <v>194</v>
      </c>
      <c r="C14" s="169"/>
      <c r="D14" s="169"/>
      <c r="E14" s="169"/>
      <c r="F14" s="169"/>
      <c r="G14" s="169"/>
      <c r="H14" s="169"/>
      <c r="I14" s="169"/>
      <c r="J14" s="169"/>
      <c r="K14" s="167" t="s">
        <v>183</v>
      </c>
    </row>
    <row r="15" spans="1:11" ht="19.5" customHeight="1">
      <c r="A15" s="171"/>
      <c r="B15" s="172" t="s">
        <v>194</v>
      </c>
      <c r="C15" s="173"/>
      <c r="D15" s="173"/>
      <c r="E15" s="173"/>
      <c r="F15" s="173"/>
      <c r="G15" s="173"/>
      <c r="H15" s="173"/>
      <c r="I15" s="173"/>
      <c r="J15" s="173"/>
      <c r="K15" s="171" t="s">
        <v>183</v>
      </c>
    </row>
    <row r="16" spans="1:11" s="176" customFormat="1" ht="19.5" customHeight="1">
      <c r="A16" s="526" t="s">
        <v>46</v>
      </c>
      <c r="B16" s="526"/>
      <c r="C16" s="174">
        <f aca="true" t="shared" si="0" ref="C16:J16">SUM(C10)</f>
        <v>800000</v>
      </c>
      <c r="D16" s="174">
        <f t="shared" si="0"/>
        <v>14665000</v>
      </c>
      <c r="E16" s="174">
        <f t="shared" si="0"/>
        <v>530000</v>
      </c>
      <c r="F16" s="174">
        <f t="shared" si="0"/>
        <v>530000</v>
      </c>
      <c r="G16" s="174">
        <f t="shared" si="0"/>
        <v>0</v>
      </c>
      <c r="H16" s="174">
        <f t="shared" si="0"/>
        <v>14831000</v>
      </c>
      <c r="I16" s="174">
        <f t="shared" si="0"/>
        <v>0</v>
      </c>
      <c r="J16" s="174">
        <f t="shared" si="0"/>
        <v>634000</v>
      </c>
      <c r="K16" s="175"/>
    </row>
    <row r="17" ht="4.5" customHeight="1"/>
    <row r="18" ht="12.75" customHeight="1">
      <c r="A18" s="7" t="s">
        <v>194</v>
      </c>
    </row>
    <row r="19" ht="12.75">
      <c r="A19" s="7" t="s">
        <v>194</v>
      </c>
    </row>
    <row r="20" ht="12.75">
      <c r="A20" s="7" t="s">
        <v>194</v>
      </c>
    </row>
    <row r="21" ht="12.75">
      <c r="A21" s="7" t="s">
        <v>194</v>
      </c>
    </row>
  </sheetData>
  <sheetProtection/>
  <mergeCells count="16"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2
do projektu Uchwały Nr ..../......
Rady Miejskiej w Łowiczu
z dnia ................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OPTIMUS_OEM</cp:lastModifiedBy>
  <cp:lastPrinted>2010-11-10T16:36:00Z</cp:lastPrinted>
  <dcterms:created xsi:type="dcterms:W3CDTF">1998-12-09T13:02:10Z</dcterms:created>
  <dcterms:modified xsi:type="dcterms:W3CDTF">2010-11-17T14:01:29Z</dcterms:modified>
  <cp:category/>
  <cp:version/>
  <cp:contentType/>
  <cp:contentStatus/>
</cp:coreProperties>
</file>