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900" activeTab="0"/>
  </bookViews>
  <sheets>
    <sheet name="1" sheetId="1" r:id="rId1"/>
    <sheet name="2" sheetId="2" r:id="rId2"/>
    <sheet name="3a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<sst xmlns="http://schemas.openxmlformats.org/spreadsheetml/2006/main" count="368" uniqueCount="213">
  <si>
    <t>4.</t>
  </si>
  <si>
    <t>Dział</t>
  </si>
  <si>
    <t>Rozdział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</si>
  <si>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</si>
  <si>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</si>
  <si>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</si>
  <si>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</si>
  <si>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</si>
  <si>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</si>
  <si>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</si>
  <si>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</si>
  <si>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</si>
  <si>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</si>
  <si>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</si>
  <si>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</si>
  <si>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</si>
  <si>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</si>
  <si>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</si>
  <si>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</si>
  <si>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</si>
  <si>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</si>
  <si>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</si>
  <si>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</si>
  <si>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</si>
  <si>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</si>
  <si>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</si>
  <si>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</si>
  <si>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</si>
  <si>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
z tytułu poręczeń
i gwarancji</t>
  </si>
  <si>
    <t>kredyty
i pożyczki</t>
  </si>
  <si>
    <t>środki wymienione
w art. 5 ust. 1 pkt 2 i 3 u.f.p.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</si>
  <si>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</si>
  <si>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</si>
  <si>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</si>
  <si>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</si>
  <si>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</si>
  <si>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</si>
  <si>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</si>
  <si>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</si>
  <si>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</si>
  <si>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</si>
  <si>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</si>
  <si>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</si>
  <si>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Wydatki budżetu gminy na  2008 r.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</si>
  <si>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</si>
  <si>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</si>
  <si>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</si>
  <si>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</si>
  <si>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</si>
  <si>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</si>
  <si>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</si>
  <si>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</si>
  <si>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</si>
  <si>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</si>
  <si>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</si>
  <si>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</si>
  <si>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Plac targowy</t>
  </si>
  <si>
    <t>Autobus dla MZK</t>
  </si>
  <si>
    <t>Utwardzenie terenu pod wiaty przystankowe</t>
  </si>
  <si>
    <t>Drogi gminne- dokumentacje</t>
  </si>
  <si>
    <t>Drogi dojazdowe do ronda przy ul.Prymasowskiej</t>
  </si>
  <si>
    <t>Budowa drogi- ul.Włókiennicza</t>
  </si>
  <si>
    <t>Kanalizacja deszczowa- ul.Włókiennicza i Kaliska</t>
  </si>
  <si>
    <t>Chodnik ul Mickiewicza</t>
  </si>
  <si>
    <t>Chodnik ul.Księżacka</t>
  </si>
  <si>
    <t>Przebudowa mostu- ul.Mostowa- dokumentacja</t>
  </si>
  <si>
    <t>Droga ul.Żołnierska</t>
  </si>
  <si>
    <t>Droga ul.Piątkowska, Graniczna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</si>
  <si>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</si>
  <si>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</si>
  <si>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</si>
  <si>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</si>
  <si>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</si>
  <si>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</si>
  <si>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</si>
  <si>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</si>
  <si>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</si>
  <si>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</si>
  <si>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</si>
  <si>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</si>
  <si>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</si>
  <si>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</si>
  <si>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</si>
  <si>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</si>
  <si>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</si>
  <si>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</si>
  <si>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Wykup gruntów</t>
  </si>
  <si>
    <t>Zakupy inwestycyjne- motopompa</t>
  </si>
  <si>
    <t>Termomodernizacja- Przedszkola, SP Nr 7-dokumentacja</t>
  </si>
  <si>
    <t>Budowa boiska SP Nr 1</t>
  </si>
  <si>
    <t>Budowa przyłącza gazowego - SP Nr 3</t>
  </si>
  <si>
    <t>Plac zabaw- Zatorze</t>
  </si>
  <si>
    <t>Separatory</t>
  </si>
  <si>
    <t>Kanalizacja sanitarna ul.Kopernika</t>
  </si>
  <si>
    <t>Kanalizacja sanitarna ul.Wschodnia, Kresowa</t>
  </si>
  <si>
    <t>Przebudowa kanalizacji sanitarnej ul. Legionów, Kiernozka</t>
  </si>
  <si>
    <t>Oświetlenie ulic</t>
  </si>
  <si>
    <t>40.</t>
  </si>
  <si>
    <t>41.</t>
  </si>
  <si>
    <t>42.</t>
  </si>
  <si>
    <t>43.</t>
  </si>
  <si>
    <t>Zakupy inwestycyjne- profesjonalna scena</t>
  </si>
  <si>
    <t>Modernizacja stadionu OSiR</t>
  </si>
  <si>
    <t>Renowacja zespołu dawnej Kolegiaty Prymasowskiej w Łowiczu- najcenniejszego skarbu Ziemi Łowickiej wraz z utworzeniem kompleksu rekreacyjno-wypoczynkowego w parku Błonie</t>
  </si>
  <si>
    <t>Dotacja celowa dla Zakładu Usług Komunalnych- Budowa studni głębinowej</t>
  </si>
  <si>
    <t>Zakupy inwestycyjne do kuchni w Przedszkolach</t>
  </si>
  <si>
    <t>Droga ul. Orzeszkowej - Wiatrakowa</t>
  </si>
  <si>
    <t>39.</t>
  </si>
  <si>
    <t>44.</t>
  </si>
  <si>
    <t>Droga ul.Motylińskiego i Chmielińskiej</t>
  </si>
  <si>
    <t>Zakupy inwestycyjne - komputery i oprogramowanie</t>
  </si>
  <si>
    <t>Kanalizacja sanitarna ul.Sochaczewska</t>
  </si>
  <si>
    <t>Kanalizacja sanitarna ul.Wspólna</t>
  </si>
  <si>
    <t>Zakupy inwestycyjne- komputer, tablica elektroniczna, maszyna do odśnieżania</t>
  </si>
  <si>
    <t>Chodnik os.Starzyńskiego</t>
  </si>
  <si>
    <t>45.</t>
  </si>
  <si>
    <t>Kanalizacja sanitarna - dokumentacja</t>
  </si>
  <si>
    <t>Zwiększenia</t>
  </si>
  <si>
    <t>Dotacja celowa dla Zakładu Usług Komunalnych -Oczyszalnia ścieków - zakup wirówki</t>
  </si>
  <si>
    <t>Wynagrodzenia i pochodne od wynagrodzeń</t>
  </si>
  <si>
    <t>Plan
na 2008 r.
(5+10)</t>
  </si>
  <si>
    <t>46.</t>
  </si>
  <si>
    <t>Budowa bloku komunalnego- dokumentacja</t>
  </si>
  <si>
    <t>Chodnik i nakładka asfaltowa w ul Wojska Polskiego</t>
  </si>
  <si>
    <t>Zmniejszenia</t>
  </si>
  <si>
    <t>Zakupy inwestycyjne- komputery ZGM</t>
  </si>
  <si>
    <t>47.</t>
  </si>
  <si>
    <t>Pozostała działalność</t>
  </si>
  <si>
    <t>Zakupy inwestycyjne - Videogastroskop, Defibrylator, Aparat EKG, Sprężarka do CPAP</t>
  </si>
  <si>
    <t>48.</t>
  </si>
  <si>
    <t>Boisko SP Nr 3 -  "Moje boisko - Orlik 2012"</t>
  </si>
  <si>
    <t>Boisko SP Nr 3 - "Moje boisko - Orlik 2012"</t>
  </si>
  <si>
    <t>§</t>
  </si>
  <si>
    <t>Dochody budżetu gminy na 2008 r.</t>
  </si>
  <si>
    <t>Rozdział*</t>
  </si>
  <si>
    <t>Źródło dochodów</t>
  </si>
  <si>
    <t>Planowane dochody na 2008 r</t>
  </si>
  <si>
    <t>w tym :</t>
  </si>
  <si>
    <t>bieżące</t>
  </si>
  <si>
    <t xml:space="preserve">majątkowe </t>
  </si>
  <si>
    <t>0830</t>
  </si>
  <si>
    <t>Dochody ogółem</t>
  </si>
  <si>
    <t>GOSPODARKA MIESZKANIOWA</t>
  </si>
  <si>
    <t>Zakupy inwestycyjne - zmywarka z funkcją wyparzania</t>
  </si>
  <si>
    <t>e-urząd w Łowiczu</t>
  </si>
  <si>
    <t>Przebudowa istniejących komunalnych ujęć wody, rozbudowa i przebudowa obiektów stacji uzdatniania wody i budowa akredytowanego laboratorium w Łowiczu przy ul.Blich</t>
  </si>
  <si>
    <t>Budowa Zintegrowanego Systemu e-Usług Publicznych Województwa Łódzkiego (Wrota Regionu Łódzkiego)</t>
  </si>
  <si>
    <t>TRANSPORT I ŁĄCZNOŚĆ</t>
  </si>
  <si>
    <t>49.</t>
  </si>
  <si>
    <t>50.</t>
  </si>
  <si>
    <t>Monitoring wizyjny Miasta</t>
  </si>
  <si>
    <t>51.</t>
  </si>
  <si>
    <t>52.</t>
  </si>
  <si>
    <t>53.</t>
  </si>
  <si>
    <t>DOCHODY OD OSÓB PRAWNYCH,OD OSÓB FIZYCZNYCH I OD INNYCH JEDNOSTEK NIEPOSIADAJĄCYCH OSOBOWOŚCI PRAWNEJ ORAZ WYDATKI ZWIĄZANE Z ICH POBOREM</t>
  </si>
  <si>
    <t>Zakup wiaty przystankowej</t>
  </si>
  <si>
    <t>Przebudowa drogi w ul.B.Prusa</t>
  </si>
  <si>
    <t>Budowa kanalizacji deszczowej w ul.Matejki</t>
  </si>
  <si>
    <t>Przebudowa nawierzchni w ul. Arkadyjskiej</t>
  </si>
  <si>
    <t>Budowa zatoki parkingowej przy blokach -Czajki</t>
  </si>
  <si>
    <t>Zakupy inwestycyjne - program komputerowy</t>
  </si>
  <si>
    <t>Kanalizacja sanitarna - ul. J.Matejki</t>
  </si>
  <si>
    <t>54.</t>
  </si>
  <si>
    <t>56.</t>
  </si>
  <si>
    <t>Zakłady gospodarki mieszkaniowej</t>
  </si>
  <si>
    <t>0970</t>
  </si>
  <si>
    <t>Wpływy z różnych dochodów</t>
  </si>
  <si>
    <t>Dotacje podmiotowe dla Instytucji Kultury w 2008 roku</t>
  </si>
  <si>
    <t>Nazwa instytucji</t>
  </si>
  <si>
    <t>Kwota dotacji</t>
  </si>
  <si>
    <t>Łowicki Ośrodek kultury w Łowiczu</t>
  </si>
  <si>
    <t>Miejska Biblioteka w Łowiczu</t>
  </si>
  <si>
    <t xml:space="preserve">  </t>
  </si>
  <si>
    <t>DZIAŁALNOŚĆ USŁUGOWA</t>
  </si>
  <si>
    <t>Opracowania geodezyjne i kartograficzne</t>
  </si>
  <si>
    <t>POMOC SPOŁECZNA</t>
  </si>
  <si>
    <t>Zasiłki i pomoc w naturze oraz składki na ubezpieczenia emerytalne i rentowe</t>
  </si>
  <si>
    <t>OSWIATA I WYCHOWANIE</t>
  </si>
  <si>
    <t>Szkoły podstawowe</t>
  </si>
  <si>
    <t>Przedszkola</t>
  </si>
  <si>
    <t xml:space="preserve">Wpływy z usług </t>
  </si>
  <si>
    <t>Lokalny transport zbiorowy</t>
  </si>
  <si>
    <t>0920</t>
  </si>
  <si>
    <t xml:space="preserve">Wpływy z różnych dochodów </t>
  </si>
  <si>
    <t>Pozostałe odsetki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</si>
  <si>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</si>
  <si>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</si>
  <si>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GOSPODARKA KOMUNALNA I OCHRONA ŚRODOWISKA</t>
  </si>
  <si>
    <t>Gospodarka ściekowa i ochrona wód</t>
  </si>
  <si>
    <t>Stołówki szkolne</t>
  </si>
  <si>
    <t>Wpływy z podatku rolnego, podatku leśnego, podatku od czynności cywilnoprawnych, podatków i opłat lokalnych od osób prawnych i innych jednostek organizacyjnych</t>
  </si>
  <si>
    <t>0500</t>
  </si>
  <si>
    <t>podatek od czynności cywilnoprawnych</t>
  </si>
  <si>
    <t>Gospodarka gruntami i nieruchomościami</t>
  </si>
  <si>
    <t>0760</t>
  </si>
  <si>
    <t>0910</t>
  </si>
  <si>
    <t>Odsetki od nieterminowych wpłat z tytułu podatków i opłat</t>
  </si>
  <si>
    <t>ADMINISTRACJA PUBLICZNA</t>
  </si>
  <si>
    <t>Wpływy z podatku rolnego, podatku leśnego, podatku od spadków i darowizn,podatków od czynności cywilnoprawnych oraz  podatków i opłat lokalnych od osób fizycznych</t>
  </si>
  <si>
    <t>0360</t>
  </si>
  <si>
    <t>Podatek od spadków i darowizn</t>
  </si>
  <si>
    <t>2310</t>
  </si>
  <si>
    <t>Dotacje celowe otrzymane z gminy na zadania bieżące realizowane na podstawie porozumień (umów) miedzy jednostkami samorządu terytorialnego</t>
  </si>
  <si>
    <t>Świadczenia rodzinne, zaliczka alimentacyjna oraz składki na ubezpieczenia emerytalne i rentowe z ubezpieczenia społecznego</t>
  </si>
  <si>
    <t>EDUKACYJNA OPIEKA WYCHOWAWCZA</t>
  </si>
  <si>
    <t>Kolonie i obozy oraz inne formy wypoczynku dzieci i młodzieży szkolnej, a także szkolenia młodzieży</t>
  </si>
  <si>
    <t>KULTURA I OCHRONA DZIEDZICTWA NARODOWEGO</t>
  </si>
  <si>
    <t>Drogi publiczne gminne</t>
  </si>
  <si>
    <t>Parking w ul.Tkaczew</t>
  </si>
  <si>
    <t>Wpływy z tytułu przekształcenia prawa użytkowania wieczystego przysługującego osobom fizycznym w prawo własności</t>
  </si>
  <si>
    <t>55.</t>
  </si>
  <si>
    <t>Domy i osrodki kultury, świetlice i kluby</t>
  </si>
  <si>
    <t>Promocja jednostek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</si>
</sst>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52" applyFont="1" applyBorder="1" applyAlignment="1">
      <alignment vertical="top" wrapText="1"/>
      <protection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10" xfId="52" applyFont="1" applyBorder="1" applyAlignment="1">
      <alignment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18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5" fillId="0" borderId="20" xfId="0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3" fontId="3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0">
      <selection activeCell="A43" sqref="A4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1.375" style="0" customWidth="1"/>
    <col min="5" max="5" width="11.125" style="0" customWidth="1"/>
    <col min="6" max="6" width="10.375" style="0" customWidth="1"/>
    <col min="7" max="7" width="11.125" style="0" customWidth="1"/>
  </cols>
  <sheetData>
    <row r="1" spans="2:5" ht="18">
      <c r="B1" s="122" t="s">
        <v>133</v>
      </c>
      <c r="C1" s="122"/>
      <c r="D1" s="122"/>
      <c r="E1" s="123"/>
    </row>
    <row r="2" spans="2:5" ht="18">
      <c r="B2" s="71"/>
      <c r="C2" s="71"/>
      <c r="D2" s="71"/>
      <c r="E2" s="72"/>
    </row>
    <row r="3" spans="2:5" ht="18">
      <c r="B3" s="71"/>
      <c r="C3" s="71"/>
      <c r="D3" s="71"/>
      <c r="E3" s="72"/>
    </row>
    <row r="4" spans="2:4" ht="15.75">
      <c r="B4" s="121" t="s">
        <v>124</v>
      </c>
      <c r="C4" s="121"/>
      <c r="D4" s="121"/>
    </row>
    <row r="5" spans="2:4" ht="12.75">
      <c r="B5" s="1"/>
      <c r="C5" s="1"/>
      <c r="D5" s="1"/>
    </row>
    <row r="6" spans="1:7" ht="15.75">
      <c r="A6" s="74"/>
      <c r="B6" s="74"/>
      <c r="C6" s="74"/>
      <c r="D6" s="74"/>
      <c r="E6" s="75"/>
      <c r="F6" s="75"/>
      <c r="G6" s="75"/>
    </row>
    <row r="7" spans="1:7" ht="12.75">
      <c r="A7" s="125" t="s">
        <v>1</v>
      </c>
      <c r="B7" s="127" t="s">
        <v>134</v>
      </c>
      <c r="C7" s="125" t="s">
        <v>132</v>
      </c>
      <c r="D7" s="125" t="s">
        <v>135</v>
      </c>
      <c r="E7" s="129" t="s">
        <v>136</v>
      </c>
      <c r="F7" s="129"/>
      <c r="G7" s="130"/>
    </row>
    <row r="8" spans="1:7" ht="12.75">
      <c r="A8" s="126"/>
      <c r="B8" s="128"/>
      <c r="C8" s="126"/>
      <c r="D8" s="126"/>
      <c r="E8" s="131" t="s">
        <v>31</v>
      </c>
      <c r="F8" s="129" t="s">
        <v>137</v>
      </c>
      <c r="G8" s="130"/>
    </row>
    <row r="9" spans="1:7" ht="12.75">
      <c r="A9" s="36"/>
      <c r="B9" s="37"/>
      <c r="C9" s="38"/>
      <c r="D9" s="38"/>
      <c r="E9" s="132"/>
      <c r="F9" s="39" t="s">
        <v>138</v>
      </c>
      <c r="G9" s="39" t="s">
        <v>139</v>
      </c>
    </row>
    <row r="10" spans="1:7" ht="12.75">
      <c r="A10" s="40">
        <v>1</v>
      </c>
      <c r="B10" s="40">
        <v>2</v>
      </c>
      <c r="C10" s="41">
        <v>3</v>
      </c>
      <c r="D10" s="40">
        <v>4</v>
      </c>
      <c r="E10" s="40">
        <v>5</v>
      </c>
      <c r="F10" s="40">
        <v>6</v>
      </c>
      <c r="G10" s="40">
        <v>7</v>
      </c>
    </row>
    <row r="11" spans="1:7" ht="12.75">
      <c r="A11" s="98">
        <v>700</v>
      </c>
      <c r="B11" s="94"/>
      <c r="C11" s="99"/>
      <c r="D11" s="100" t="s">
        <v>142</v>
      </c>
      <c r="E11" s="97">
        <f>SUM(F11:G11)</f>
        <v>80000</v>
      </c>
      <c r="F11" s="97">
        <f>SUM(F12)</f>
        <v>80000</v>
      </c>
      <c r="G11" s="97">
        <f>SUM(G12)</f>
        <v>0</v>
      </c>
    </row>
    <row r="12" spans="1:7" ht="12.75">
      <c r="A12" s="51"/>
      <c r="B12" s="52">
        <v>70001</v>
      </c>
      <c r="C12" s="53"/>
      <c r="D12" s="43" t="s">
        <v>164</v>
      </c>
      <c r="E12" s="54">
        <f>SUM(E13)</f>
        <v>80000</v>
      </c>
      <c r="F12" s="54">
        <f>SUM(F13)</f>
        <v>80000</v>
      </c>
      <c r="G12" s="54">
        <f>SUM(G13)</f>
        <v>0</v>
      </c>
    </row>
    <row r="13" spans="1:7" ht="63.75">
      <c r="A13" s="105"/>
      <c r="B13" s="106"/>
      <c r="C13" s="107" t="s">
        <v>185</v>
      </c>
      <c r="D13" s="108" t="s">
        <v>186</v>
      </c>
      <c r="E13" s="109">
        <f>SUM(F13:G13)</f>
        <v>80000</v>
      </c>
      <c r="F13" s="109">
        <v>80000</v>
      </c>
      <c r="G13" s="109" t="s">
        <v>11</v>
      </c>
    </row>
    <row r="14" spans="1:7" ht="63.75">
      <c r="A14" s="110">
        <v>756</v>
      </c>
      <c r="B14" s="111"/>
      <c r="C14" s="112"/>
      <c r="D14" s="113" t="s">
        <v>154</v>
      </c>
      <c r="E14" s="44">
        <f aca="true" t="shared" si="0" ref="E14:G15">SUM(E15)</f>
        <v>30000</v>
      </c>
      <c r="F14" s="44">
        <f t="shared" si="0"/>
        <v>30000</v>
      </c>
      <c r="G14" s="44">
        <f t="shared" si="0"/>
        <v>0</v>
      </c>
    </row>
    <row r="15" spans="1:7" ht="63.75">
      <c r="A15" s="104"/>
      <c r="B15" s="114">
        <v>75615</v>
      </c>
      <c r="C15" s="102"/>
      <c r="D15" s="115" t="s">
        <v>190</v>
      </c>
      <c r="E15" s="116">
        <f t="shared" si="0"/>
        <v>30000</v>
      </c>
      <c r="F15" s="116">
        <f t="shared" si="0"/>
        <v>30000</v>
      </c>
      <c r="G15" s="116">
        <f t="shared" si="0"/>
        <v>0</v>
      </c>
    </row>
    <row r="16" spans="1:7" ht="12.75">
      <c r="A16" s="51"/>
      <c r="B16" s="52"/>
      <c r="C16" s="60" t="s">
        <v>191</v>
      </c>
      <c r="D16" s="61" t="s">
        <v>192</v>
      </c>
      <c r="E16" s="58">
        <f>SUM(F16:G16)</f>
        <v>30000</v>
      </c>
      <c r="F16" s="58">
        <v>30000</v>
      </c>
      <c r="G16" s="58" t="s">
        <v>11</v>
      </c>
    </row>
    <row r="17" spans="1:7" ht="12.75">
      <c r="A17" s="117"/>
      <c r="B17" s="13"/>
      <c r="C17" s="118" t="s">
        <v>11</v>
      </c>
      <c r="D17" s="119" t="s">
        <v>11</v>
      </c>
      <c r="E17" s="120" t="s">
        <v>11</v>
      </c>
      <c r="F17" s="120" t="s">
        <v>11</v>
      </c>
      <c r="G17" s="120"/>
    </row>
    <row r="18" spans="1:7" ht="15.75">
      <c r="A18" s="133" t="s">
        <v>141</v>
      </c>
      <c r="B18" s="134"/>
      <c r="C18" s="134"/>
      <c r="D18" s="135"/>
      <c r="E18" s="73">
        <f>SUM(E11,E14)</f>
        <v>110000</v>
      </c>
      <c r="F18" s="73">
        <f>SUM(F11,F14)</f>
        <v>110000</v>
      </c>
      <c r="G18" s="42">
        <f>SUM(G11,G14)</f>
        <v>0</v>
      </c>
    </row>
    <row r="19" spans="1:7" ht="15.75">
      <c r="A19" s="74"/>
      <c r="B19" s="74"/>
      <c r="C19" s="74"/>
      <c r="D19" s="74"/>
      <c r="E19" s="75"/>
      <c r="F19" s="75"/>
      <c r="G19" s="75"/>
    </row>
    <row r="20" spans="2:4" ht="15.75">
      <c r="B20" s="121" t="s">
        <v>117</v>
      </c>
      <c r="C20" s="121"/>
      <c r="D20" s="121"/>
    </row>
    <row r="21" spans="2:4" ht="15.75">
      <c r="B21" s="70"/>
      <c r="C21" s="70"/>
      <c r="D21" s="70"/>
    </row>
    <row r="22" spans="2:4" ht="12.75">
      <c r="B22" s="1"/>
      <c r="C22" s="1"/>
      <c r="D22" s="1"/>
    </row>
    <row r="23" spans="1:7" ht="12.75">
      <c r="A23" s="125" t="s">
        <v>1</v>
      </c>
      <c r="B23" s="127" t="s">
        <v>134</v>
      </c>
      <c r="C23" s="125" t="s">
        <v>132</v>
      </c>
      <c r="D23" s="125" t="s">
        <v>135</v>
      </c>
      <c r="E23" s="129" t="s">
        <v>136</v>
      </c>
      <c r="F23" s="129"/>
      <c r="G23" s="130"/>
    </row>
    <row r="24" spans="1:7" ht="12.75">
      <c r="A24" s="126"/>
      <c r="B24" s="128"/>
      <c r="C24" s="126"/>
      <c r="D24" s="126"/>
      <c r="E24" s="131" t="s">
        <v>31</v>
      </c>
      <c r="F24" s="129" t="s">
        <v>137</v>
      </c>
      <c r="G24" s="130"/>
    </row>
    <row r="25" spans="1:7" ht="12.75">
      <c r="A25" s="36"/>
      <c r="B25" s="37"/>
      <c r="C25" s="38"/>
      <c r="D25" s="38"/>
      <c r="E25" s="132"/>
      <c r="F25" s="39" t="s">
        <v>138</v>
      </c>
      <c r="G25" s="39" t="s">
        <v>139</v>
      </c>
    </row>
    <row r="26" spans="1:7" ht="12.75">
      <c r="A26" s="40">
        <v>1</v>
      </c>
      <c r="B26" s="40">
        <v>2</v>
      </c>
      <c r="C26" s="41">
        <v>3</v>
      </c>
      <c r="D26" s="40">
        <v>4</v>
      </c>
      <c r="E26" s="40">
        <v>5</v>
      </c>
      <c r="F26" s="40">
        <v>6</v>
      </c>
      <c r="G26" s="40">
        <v>7</v>
      </c>
    </row>
    <row r="27" spans="1:7" ht="12.75">
      <c r="A27" s="48">
        <v>700</v>
      </c>
      <c r="B27" s="49"/>
      <c r="C27" s="50"/>
      <c r="D27" s="43" t="s">
        <v>142</v>
      </c>
      <c r="E27" s="44">
        <f>SUM(F27:G27)</f>
        <v>102360</v>
      </c>
      <c r="F27" s="44">
        <f>SUM(F28,F32)</f>
        <v>91360</v>
      </c>
      <c r="G27" s="44">
        <f>SUM(G28,G32)</f>
        <v>11000</v>
      </c>
    </row>
    <row r="28" spans="1:7" ht="12.75">
      <c r="A28" s="62"/>
      <c r="B28" s="52">
        <v>70001</v>
      </c>
      <c r="C28" s="53"/>
      <c r="D28" s="88" t="s">
        <v>164</v>
      </c>
      <c r="E28" s="54">
        <f>SUM(E29:E31)</f>
        <v>88360</v>
      </c>
      <c r="F28" s="54">
        <f>SUM(F29:F31)</f>
        <v>88360</v>
      </c>
      <c r="G28" s="54">
        <f>SUM(G29:G31)</f>
        <v>0</v>
      </c>
    </row>
    <row r="29" spans="1:7" ht="12.75">
      <c r="A29" s="62"/>
      <c r="B29" s="52"/>
      <c r="C29" s="56" t="s">
        <v>140</v>
      </c>
      <c r="D29" s="57" t="s">
        <v>180</v>
      </c>
      <c r="E29" s="58">
        <f>SUM(F29:G29)</f>
        <v>80000</v>
      </c>
      <c r="F29" s="58">
        <v>80000</v>
      </c>
      <c r="G29" s="58"/>
    </row>
    <row r="30" spans="1:7" ht="12.75">
      <c r="A30" s="62"/>
      <c r="B30" s="52"/>
      <c r="C30" s="56" t="s">
        <v>182</v>
      </c>
      <c r="D30" s="61" t="s">
        <v>184</v>
      </c>
      <c r="E30" s="58">
        <f>SUM(F30:G30)</f>
        <v>5000</v>
      </c>
      <c r="F30" s="58">
        <v>5000</v>
      </c>
      <c r="G30" s="58"/>
    </row>
    <row r="31" spans="1:7" ht="12.75">
      <c r="A31" s="62"/>
      <c r="B31" s="55"/>
      <c r="C31" s="56" t="s">
        <v>165</v>
      </c>
      <c r="D31" s="57" t="s">
        <v>183</v>
      </c>
      <c r="E31" s="58">
        <f>SUM(F31:G31)</f>
        <v>3360</v>
      </c>
      <c r="F31" s="58">
        <v>3360</v>
      </c>
      <c r="G31" s="58"/>
    </row>
    <row r="32" spans="1:7" ht="12.75">
      <c r="A32" s="62"/>
      <c r="B32" s="52">
        <v>70005</v>
      </c>
      <c r="C32" s="89"/>
      <c r="D32" s="88" t="s">
        <v>193</v>
      </c>
      <c r="E32" s="54">
        <f>SUM(E33:E34)</f>
        <v>14000</v>
      </c>
      <c r="F32" s="54">
        <f>SUM(F33:F34)</f>
        <v>3000</v>
      </c>
      <c r="G32" s="54">
        <f>SUM(G33:G35)</f>
        <v>11000</v>
      </c>
    </row>
    <row r="33" spans="1:7" ht="38.25">
      <c r="A33" s="62"/>
      <c r="B33" s="55"/>
      <c r="C33" s="56" t="s">
        <v>194</v>
      </c>
      <c r="D33" s="57" t="s">
        <v>209</v>
      </c>
      <c r="E33" s="58">
        <f>SUM(F33:G33)</f>
        <v>11000</v>
      </c>
      <c r="F33" s="58" t="s">
        <v>11</v>
      </c>
      <c r="G33" s="58">
        <v>11000</v>
      </c>
    </row>
    <row r="34" spans="1:7" ht="25.5">
      <c r="A34" s="87"/>
      <c r="B34" s="90"/>
      <c r="C34" s="91" t="s">
        <v>195</v>
      </c>
      <c r="D34" s="92" t="s">
        <v>196</v>
      </c>
      <c r="E34" s="93">
        <f>SUM(F34:G34)</f>
        <v>3000</v>
      </c>
      <c r="F34" s="93">
        <v>3000</v>
      </c>
      <c r="G34" s="93"/>
    </row>
    <row r="35" spans="1:7" ht="12.75">
      <c r="A35" s="98">
        <v>750</v>
      </c>
      <c r="B35" s="94"/>
      <c r="C35" s="95"/>
      <c r="D35" s="96" t="s">
        <v>197</v>
      </c>
      <c r="E35" s="97">
        <f>SUM(F35:G35)</f>
        <v>3100</v>
      </c>
      <c r="F35" s="97">
        <f>SUM(F36)</f>
        <v>3100</v>
      </c>
      <c r="G35" s="97">
        <f>SUM(G36)</f>
        <v>0</v>
      </c>
    </row>
    <row r="36" spans="1:7" ht="12.75">
      <c r="A36" s="62"/>
      <c r="B36" s="52">
        <v>75095</v>
      </c>
      <c r="C36" s="89"/>
      <c r="D36" s="88" t="s">
        <v>127</v>
      </c>
      <c r="E36" s="54">
        <f>SUM(E37:E37)</f>
        <v>3100</v>
      </c>
      <c r="F36" s="54">
        <f>SUM(F37:F37)</f>
        <v>3100</v>
      </c>
      <c r="G36" s="54">
        <f>SUM(G37:G37)</f>
        <v>0</v>
      </c>
    </row>
    <row r="37" spans="1:7" ht="12.75">
      <c r="A37" s="87"/>
      <c r="B37" s="90"/>
      <c r="C37" s="91" t="s">
        <v>165</v>
      </c>
      <c r="D37" s="92" t="s">
        <v>166</v>
      </c>
      <c r="E37" s="93">
        <f>SUM(F37:G37)</f>
        <v>3100</v>
      </c>
      <c r="F37" s="93">
        <v>3100</v>
      </c>
      <c r="G37" s="93"/>
    </row>
    <row r="38" spans="1:7" ht="63.75">
      <c r="A38" s="98">
        <v>756</v>
      </c>
      <c r="B38" s="94"/>
      <c r="C38" s="99"/>
      <c r="D38" s="100" t="s">
        <v>154</v>
      </c>
      <c r="E38" s="97">
        <f>SUM(F39)</f>
        <v>152660</v>
      </c>
      <c r="F38" s="97">
        <f>SUM(F39)</f>
        <v>152660</v>
      </c>
      <c r="G38" s="97">
        <f>SUM(G39)</f>
        <v>0</v>
      </c>
    </row>
    <row r="39" spans="1:7" ht="63.75">
      <c r="A39" s="63"/>
      <c r="B39" s="52">
        <v>75616</v>
      </c>
      <c r="C39" s="89"/>
      <c r="D39" s="88" t="s">
        <v>198</v>
      </c>
      <c r="E39" s="54">
        <f>SUM(E40:E41)</f>
        <v>152660</v>
      </c>
      <c r="F39" s="54">
        <f>SUM(F40:F41)</f>
        <v>152660</v>
      </c>
      <c r="G39" s="54">
        <f>SUM(G40:G41)</f>
        <v>0</v>
      </c>
    </row>
    <row r="40" spans="1:7" ht="12.75">
      <c r="A40" s="63"/>
      <c r="B40" s="52"/>
      <c r="C40" s="60" t="s">
        <v>199</v>
      </c>
      <c r="D40" s="61" t="s">
        <v>200</v>
      </c>
      <c r="E40" s="58">
        <f>SUM(F40:G40)</f>
        <v>50000</v>
      </c>
      <c r="F40" s="58">
        <v>50000</v>
      </c>
      <c r="G40" s="58"/>
    </row>
    <row r="41" spans="1:7" ht="12.75">
      <c r="A41" s="101"/>
      <c r="B41" s="90"/>
      <c r="C41" s="102" t="s">
        <v>191</v>
      </c>
      <c r="D41" s="103" t="s">
        <v>192</v>
      </c>
      <c r="E41" s="93">
        <f>SUM(F41:G41)</f>
        <v>102660</v>
      </c>
      <c r="F41" s="93">
        <v>102660</v>
      </c>
      <c r="G41" s="93"/>
    </row>
    <row r="42" spans="1:7" ht="12.75">
      <c r="A42" s="48">
        <v>801</v>
      </c>
      <c r="B42" s="49"/>
      <c r="C42" s="50"/>
      <c r="D42" s="100" t="s">
        <v>177</v>
      </c>
      <c r="E42" s="44">
        <f>SUM(E43,E45)</f>
        <v>120421</v>
      </c>
      <c r="F42" s="44">
        <f>SUM(F43,F45)</f>
        <v>120421</v>
      </c>
      <c r="G42" s="44">
        <f>SUM(G43,G45)</f>
        <v>0</v>
      </c>
    </row>
    <row r="43" spans="1:7" ht="12.75">
      <c r="A43" s="62"/>
      <c r="B43" s="52">
        <v>80101</v>
      </c>
      <c r="C43" s="53"/>
      <c r="D43" s="88" t="s">
        <v>178</v>
      </c>
      <c r="E43" s="54">
        <f>SUM(E44:E44)</f>
        <v>5506</v>
      </c>
      <c r="F43" s="54">
        <f>SUM(F44:F44)</f>
        <v>5506</v>
      </c>
      <c r="G43" s="54">
        <f>SUM(G44:G44)</f>
        <v>0</v>
      </c>
    </row>
    <row r="44" spans="1:7" ht="12.75">
      <c r="A44" s="87"/>
      <c r="B44" s="55"/>
      <c r="C44" s="56" t="s">
        <v>140</v>
      </c>
      <c r="D44" s="57" t="s">
        <v>180</v>
      </c>
      <c r="E44" s="58">
        <f>SUM(F44:G44)</f>
        <v>5506</v>
      </c>
      <c r="F44" s="58">
        <v>5506</v>
      </c>
      <c r="G44" s="58"/>
    </row>
    <row r="45" spans="1:7" ht="12.75">
      <c r="A45" s="51"/>
      <c r="B45" s="52">
        <v>80104</v>
      </c>
      <c r="C45" s="53"/>
      <c r="D45" s="85" t="s">
        <v>179</v>
      </c>
      <c r="E45" s="54">
        <f>SUM(E46:E47)</f>
        <v>114915</v>
      </c>
      <c r="F45" s="54">
        <f>SUM(F46:F47)</f>
        <v>114915</v>
      </c>
      <c r="G45" s="54">
        <f>SUM(G46:G47)</f>
        <v>0</v>
      </c>
    </row>
    <row r="46" spans="1:7" ht="12.75">
      <c r="A46" s="51"/>
      <c r="B46" s="55"/>
      <c r="C46" s="56" t="s">
        <v>140</v>
      </c>
      <c r="D46" s="57" t="s">
        <v>180</v>
      </c>
      <c r="E46" s="58">
        <f>SUM(F46:G46)</f>
        <v>45390</v>
      </c>
      <c r="F46" s="58">
        <v>45390</v>
      </c>
      <c r="G46" s="58"/>
    </row>
    <row r="47" spans="1:7" ht="51">
      <c r="A47" s="104"/>
      <c r="B47" s="90"/>
      <c r="C47" s="91" t="s">
        <v>201</v>
      </c>
      <c r="D47" s="92" t="s">
        <v>202</v>
      </c>
      <c r="E47" s="93">
        <f>SUM(F47:G47)</f>
        <v>69525</v>
      </c>
      <c r="F47" s="93">
        <v>69525</v>
      </c>
      <c r="G47" s="93"/>
    </row>
    <row r="48" spans="1:7" ht="12.75">
      <c r="A48" s="98">
        <v>852</v>
      </c>
      <c r="B48" s="94"/>
      <c r="C48" s="95"/>
      <c r="D48" s="100" t="s">
        <v>175</v>
      </c>
      <c r="E48" s="97">
        <f>SUM(F48:G48)</f>
        <v>865</v>
      </c>
      <c r="F48" s="97">
        <f>SUM(F49)</f>
        <v>865</v>
      </c>
      <c r="G48" s="97">
        <f>SUM(G49)</f>
        <v>0</v>
      </c>
    </row>
    <row r="49" spans="1:7" ht="51">
      <c r="A49" s="51"/>
      <c r="B49" s="52">
        <v>85212</v>
      </c>
      <c r="C49" s="89"/>
      <c r="D49" s="88" t="s">
        <v>203</v>
      </c>
      <c r="E49" s="54">
        <f>SUM(E50:E50)</f>
        <v>865</v>
      </c>
      <c r="F49" s="54">
        <f>SUM(F50:F50)</f>
        <v>865</v>
      </c>
      <c r="G49" s="54">
        <f>SUM(G50:G50)</f>
        <v>0</v>
      </c>
    </row>
    <row r="50" spans="1:7" ht="12.75">
      <c r="A50" s="104"/>
      <c r="B50" s="90"/>
      <c r="C50" s="91" t="s">
        <v>165</v>
      </c>
      <c r="D50" s="92" t="s">
        <v>166</v>
      </c>
      <c r="E50" s="93">
        <f>SUM(F50:G50)</f>
        <v>865</v>
      </c>
      <c r="F50" s="93">
        <v>865</v>
      </c>
      <c r="G50" s="93"/>
    </row>
    <row r="51" spans="1:7" ht="12.75">
      <c r="A51" s="98">
        <v>854</v>
      </c>
      <c r="B51" s="94"/>
      <c r="C51" s="95"/>
      <c r="D51" s="96" t="s">
        <v>204</v>
      </c>
      <c r="E51" s="97">
        <f>SUM(F51:G51)</f>
        <v>600</v>
      </c>
      <c r="F51" s="97">
        <f>SUM(F52)</f>
        <v>600</v>
      </c>
      <c r="G51" s="97">
        <f>SUM(G52)</f>
        <v>0</v>
      </c>
    </row>
    <row r="52" spans="1:7" ht="38.25">
      <c r="A52" s="51"/>
      <c r="B52" s="52">
        <v>85412</v>
      </c>
      <c r="C52" s="89"/>
      <c r="D52" s="88" t="s">
        <v>205</v>
      </c>
      <c r="E52" s="54">
        <f>SUM(E53:E53)</f>
        <v>600</v>
      </c>
      <c r="F52" s="54">
        <f>SUM(F53:F53)</f>
        <v>600</v>
      </c>
      <c r="G52" s="54">
        <f>SUM(G53:G53)</f>
        <v>0</v>
      </c>
    </row>
    <row r="53" spans="1:7" ht="12.75">
      <c r="A53" s="51"/>
      <c r="B53" s="55"/>
      <c r="C53" s="56" t="s">
        <v>140</v>
      </c>
      <c r="D53" s="57" t="s">
        <v>180</v>
      </c>
      <c r="E53" s="58">
        <f>SUM(F53:G53)</f>
        <v>600</v>
      </c>
      <c r="F53" s="58">
        <v>600</v>
      </c>
      <c r="G53" s="58"/>
    </row>
    <row r="54" spans="1:7" ht="15.75">
      <c r="A54" s="124" t="s">
        <v>141</v>
      </c>
      <c r="B54" s="124"/>
      <c r="C54" s="124"/>
      <c r="D54" s="124"/>
      <c r="E54" s="42">
        <f>SUM(E27,E35,E38,E42,E48,E51)</f>
        <v>380006</v>
      </c>
      <c r="F54" s="42">
        <f>SUM(F27,F35,F38,F42,F48,F51)</f>
        <v>369006</v>
      </c>
      <c r="G54" s="42">
        <f>SUM(G27,G35,G38,G42,G48,G51)</f>
        <v>11000</v>
      </c>
    </row>
  </sheetData>
  <sheetProtection/>
  <mergeCells count="19">
    <mergeCell ref="E7:G7"/>
    <mergeCell ref="E8:E9"/>
    <mergeCell ref="F8:G8"/>
    <mergeCell ref="F24:G24"/>
    <mergeCell ref="A18:D18"/>
    <mergeCell ref="A7:A8"/>
    <mergeCell ref="B7:B8"/>
    <mergeCell ref="C7:C8"/>
    <mergeCell ref="D7:D8"/>
    <mergeCell ref="B4:D4"/>
    <mergeCell ref="B1:E1"/>
    <mergeCell ref="A54:D54"/>
    <mergeCell ref="A23:A24"/>
    <mergeCell ref="B23:B24"/>
    <mergeCell ref="C23:C24"/>
    <mergeCell ref="D23:D24"/>
    <mergeCell ref="B20:D20"/>
    <mergeCell ref="E23:G23"/>
    <mergeCell ref="E24:E25"/>
  </mergeCells>
  <printOptions horizontalCentered="1"/>
  <pageMargins left="0.5511811023622047" right="0.5511811023622047" top="1.4173228346456694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Nr XXVIII/252/2008 Rady  Miejskiej w Łowiczu 
z dnia 28 sierpnia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H34" sqref="H3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4.625" style="1" customWidth="1"/>
    <col min="4" max="5" width="11.625" style="1" customWidth="1"/>
    <col min="6" max="6" width="15.75390625" style="1" customWidth="1"/>
    <col min="7" max="8" width="10.75390625" style="1" customWidth="1"/>
    <col min="9" max="9" width="11.875" style="1" customWidth="1"/>
    <col min="10" max="10" width="11.75390625" style="1" customWidth="1"/>
  </cols>
  <sheetData>
    <row r="1" spans="1:10" ht="18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6" ht="11.25" customHeight="1">
      <c r="A2" s="2"/>
      <c r="B2" s="2"/>
      <c r="C2" s="2"/>
      <c r="D2" s="2"/>
      <c r="E2" s="2"/>
      <c r="F2" s="2"/>
    </row>
    <row r="3" spans="1:4" ht="18" customHeight="1">
      <c r="A3" s="12" t="s">
        <v>11</v>
      </c>
      <c r="C3" s="33" t="s">
        <v>124</v>
      </c>
      <c r="D3" s="19"/>
    </row>
    <row r="4" ht="5.25" customHeight="1"/>
    <row r="5" spans="1:10" ht="12.75">
      <c r="A5" s="137" t="s">
        <v>1</v>
      </c>
      <c r="B5" s="137" t="s">
        <v>2</v>
      </c>
      <c r="C5" s="140" t="s">
        <v>7</v>
      </c>
      <c r="D5" s="140" t="s">
        <v>120</v>
      </c>
      <c r="E5" s="143" t="s">
        <v>25</v>
      </c>
      <c r="F5" s="144"/>
      <c r="G5" s="144"/>
      <c r="H5" s="144"/>
      <c r="I5" s="144"/>
      <c r="J5" s="145"/>
    </row>
    <row r="6" spans="1:10" ht="12.75">
      <c r="A6" s="138"/>
      <c r="B6" s="138"/>
      <c r="C6" s="141"/>
      <c r="D6" s="141"/>
      <c r="E6" s="140" t="s">
        <v>13</v>
      </c>
      <c r="F6" s="143" t="s">
        <v>3</v>
      </c>
      <c r="G6" s="144"/>
      <c r="H6" s="144"/>
      <c r="I6" s="145"/>
      <c r="J6" s="140" t="s">
        <v>14</v>
      </c>
    </row>
    <row r="7" spans="1:10" ht="51">
      <c r="A7" s="139"/>
      <c r="B7" s="139"/>
      <c r="C7" s="142"/>
      <c r="D7" s="142"/>
      <c r="E7" s="142"/>
      <c r="F7" s="10" t="s">
        <v>119</v>
      </c>
      <c r="G7" s="10" t="s">
        <v>26</v>
      </c>
      <c r="H7" s="10" t="s">
        <v>33</v>
      </c>
      <c r="I7" s="10" t="s">
        <v>28</v>
      </c>
      <c r="J7" s="142"/>
    </row>
    <row r="8" spans="1:10" ht="12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 ht="12.75">
      <c r="A9" s="27">
        <v>600</v>
      </c>
      <c r="B9" s="24"/>
      <c r="C9" s="43" t="s">
        <v>147</v>
      </c>
      <c r="D9" s="21">
        <f aca="true" t="shared" si="0" ref="D9:D17">SUM(E9,J9)</f>
        <v>200000</v>
      </c>
      <c r="E9" s="32">
        <f aca="true" t="shared" si="1" ref="E9:J11">SUM(E10:E10)</f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200000</v>
      </c>
    </row>
    <row r="10" spans="1:10" ht="12.75">
      <c r="A10" s="69"/>
      <c r="B10" s="24">
        <v>60016</v>
      </c>
      <c r="C10" s="30" t="s">
        <v>207</v>
      </c>
      <c r="D10" s="20">
        <f t="shared" si="0"/>
        <v>200000</v>
      </c>
      <c r="E10" s="26" t="s">
        <v>11</v>
      </c>
      <c r="F10" s="31" t="s">
        <v>11</v>
      </c>
      <c r="G10" s="25"/>
      <c r="H10" s="25"/>
      <c r="I10" s="25"/>
      <c r="J10" s="31">
        <f>100000+100000</f>
        <v>200000</v>
      </c>
    </row>
    <row r="11" spans="1:10" ht="12.75">
      <c r="A11" s="27">
        <v>750</v>
      </c>
      <c r="B11" s="27"/>
      <c r="C11" s="43" t="s">
        <v>197</v>
      </c>
      <c r="D11" s="21">
        <f t="shared" si="0"/>
        <v>3500</v>
      </c>
      <c r="E11" s="32">
        <f t="shared" si="1"/>
        <v>3500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</row>
    <row r="12" spans="1:10" ht="25.5">
      <c r="A12" s="69"/>
      <c r="B12" s="24">
        <v>75075</v>
      </c>
      <c r="C12" s="30" t="s">
        <v>212</v>
      </c>
      <c r="D12" s="20">
        <f t="shared" si="0"/>
        <v>3500</v>
      </c>
      <c r="E12" s="26">
        <v>3500</v>
      </c>
      <c r="F12" s="31" t="s">
        <v>11</v>
      </c>
      <c r="G12" s="25"/>
      <c r="H12" s="25"/>
      <c r="I12" s="25"/>
      <c r="J12" s="31" t="s">
        <v>11</v>
      </c>
    </row>
    <row r="13" spans="1:10" ht="12.75">
      <c r="A13" s="27">
        <v>801</v>
      </c>
      <c r="B13" s="27"/>
      <c r="C13" s="43" t="s">
        <v>177</v>
      </c>
      <c r="D13" s="21">
        <f t="shared" si="0"/>
        <v>23137</v>
      </c>
      <c r="E13" s="32">
        <f>SUM(E14:E15)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SUM(J14:J15)</f>
        <v>23137</v>
      </c>
    </row>
    <row r="14" spans="1:10" ht="12.75">
      <c r="A14" s="24"/>
      <c r="B14" s="24">
        <v>80104</v>
      </c>
      <c r="C14" s="47" t="s">
        <v>179</v>
      </c>
      <c r="D14" s="20">
        <f t="shared" si="0"/>
        <v>22393</v>
      </c>
      <c r="E14" s="26" t="s">
        <v>11</v>
      </c>
      <c r="F14" s="31" t="s">
        <v>11</v>
      </c>
      <c r="G14" s="31"/>
      <c r="H14" s="31"/>
      <c r="I14" s="31"/>
      <c r="J14" s="31">
        <v>22393</v>
      </c>
    </row>
    <row r="15" spans="1:10" ht="12.75">
      <c r="A15" s="24"/>
      <c r="B15" s="24">
        <v>80148</v>
      </c>
      <c r="C15" s="47" t="s">
        <v>189</v>
      </c>
      <c r="D15" s="20">
        <f t="shared" si="0"/>
        <v>744</v>
      </c>
      <c r="E15" s="26"/>
      <c r="F15" s="31"/>
      <c r="G15" s="31"/>
      <c r="H15" s="31"/>
      <c r="I15" s="31"/>
      <c r="J15" s="31">
        <v>744</v>
      </c>
    </row>
    <row r="16" spans="1:10" ht="25.5">
      <c r="A16" s="66">
        <v>921</v>
      </c>
      <c r="B16" s="24"/>
      <c r="C16" s="85" t="s">
        <v>206</v>
      </c>
      <c r="D16" s="21">
        <f t="shared" si="0"/>
        <v>200000</v>
      </c>
      <c r="E16" s="65">
        <f aca="true" t="shared" si="2" ref="E16:J16">SUM(E17:E17)</f>
        <v>0</v>
      </c>
      <c r="F16" s="65">
        <f t="shared" si="2"/>
        <v>0</v>
      </c>
      <c r="G16" s="65">
        <f t="shared" si="2"/>
        <v>0</v>
      </c>
      <c r="H16" s="65">
        <f t="shared" si="2"/>
        <v>0</v>
      </c>
      <c r="I16" s="65">
        <f t="shared" si="2"/>
        <v>0</v>
      </c>
      <c r="J16" s="65">
        <f t="shared" si="2"/>
        <v>200000</v>
      </c>
    </row>
    <row r="17" spans="1:10" ht="12.75">
      <c r="A17" s="29"/>
      <c r="B17" s="24">
        <v>92195</v>
      </c>
      <c r="C17" s="64" t="s">
        <v>127</v>
      </c>
      <c r="D17" s="20">
        <f t="shared" si="0"/>
        <v>200000</v>
      </c>
      <c r="E17" s="26" t="s">
        <v>11</v>
      </c>
      <c r="F17" s="26" t="s">
        <v>11</v>
      </c>
      <c r="G17" s="26"/>
      <c r="H17" s="26"/>
      <c r="I17" s="26"/>
      <c r="J17" s="26">
        <v>200000</v>
      </c>
    </row>
    <row r="18" spans="1:10" ht="12.75">
      <c r="A18" s="146" t="s">
        <v>27</v>
      </c>
      <c r="B18" s="147"/>
      <c r="C18" s="148"/>
      <c r="D18" s="22">
        <f>SUM(D9,D11,D13,D16)</f>
        <v>426637</v>
      </c>
      <c r="E18" s="22">
        <f aca="true" t="shared" si="3" ref="E18:J18">SUM(E9,E11,E13,E16)</f>
        <v>3500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423137</v>
      </c>
    </row>
    <row r="19" spans="1:10" ht="12.75">
      <c r="A19" s="67"/>
      <c r="B19" s="3"/>
      <c r="C19" s="3"/>
      <c r="D19" s="68"/>
      <c r="E19" s="68"/>
      <c r="F19" s="68"/>
      <c r="G19" s="68"/>
      <c r="H19" s="68"/>
      <c r="I19" s="68"/>
      <c r="J19" s="68"/>
    </row>
    <row r="20" spans="3:10" ht="18">
      <c r="C20" s="33" t="s">
        <v>117</v>
      </c>
      <c r="J20" s="28" t="s">
        <v>18</v>
      </c>
    </row>
    <row r="22" spans="1:10" ht="12.75">
      <c r="A22" s="137" t="s">
        <v>1</v>
      </c>
      <c r="B22" s="137" t="s">
        <v>2</v>
      </c>
      <c r="C22" s="140" t="s">
        <v>7</v>
      </c>
      <c r="D22" s="140" t="s">
        <v>120</v>
      </c>
      <c r="E22" s="143" t="s">
        <v>25</v>
      </c>
      <c r="F22" s="144"/>
      <c r="G22" s="144"/>
      <c r="H22" s="144"/>
      <c r="I22" s="144"/>
      <c r="J22" s="145"/>
    </row>
    <row r="23" spans="1:10" ht="12.75">
      <c r="A23" s="138"/>
      <c r="B23" s="138"/>
      <c r="C23" s="141"/>
      <c r="D23" s="141"/>
      <c r="E23" s="140" t="s">
        <v>13</v>
      </c>
      <c r="F23" s="143" t="s">
        <v>3</v>
      </c>
      <c r="G23" s="144"/>
      <c r="H23" s="144"/>
      <c r="I23" s="145"/>
      <c r="J23" s="140" t="s">
        <v>14</v>
      </c>
    </row>
    <row r="24" spans="1:10" ht="51">
      <c r="A24" s="139"/>
      <c r="B24" s="139"/>
      <c r="C24" s="142"/>
      <c r="D24" s="142"/>
      <c r="E24" s="142"/>
      <c r="F24" s="10" t="s">
        <v>119</v>
      </c>
      <c r="G24" s="10" t="s">
        <v>26</v>
      </c>
      <c r="H24" s="10" t="s">
        <v>33</v>
      </c>
      <c r="I24" s="10" t="s">
        <v>28</v>
      </c>
      <c r="J24" s="142"/>
    </row>
    <row r="25" spans="1:10" ht="12.75">
      <c r="A25" s="45">
        <v>1</v>
      </c>
      <c r="B25" s="45">
        <v>2</v>
      </c>
      <c r="C25" s="45">
        <v>3</v>
      </c>
      <c r="D25" s="45">
        <v>4</v>
      </c>
      <c r="E25" s="45">
        <v>5</v>
      </c>
      <c r="F25" s="45">
        <v>6</v>
      </c>
      <c r="G25" s="45">
        <v>7</v>
      </c>
      <c r="H25" s="45">
        <v>8</v>
      </c>
      <c r="I25" s="45">
        <v>9</v>
      </c>
      <c r="J25" s="45">
        <v>10</v>
      </c>
    </row>
    <row r="26" spans="1:10" ht="12.75">
      <c r="A26" s="27">
        <v>600</v>
      </c>
      <c r="B26" s="24"/>
      <c r="C26" s="43" t="s">
        <v>147</v>
      </c>
      <c r="D26" s="21">
        <f aca="true" t="shared" si="4" ref="D26:D36">SUM(E26,J26)</f>
        <v>102000</v>
      </c>
      <c r="E26" s="32">
        <f aca="true" t="shared" si="5" ref="E26:J26">SUM(E27:E28)</f>
        <v>32000</v>
      </c>
      <c r="F26" s="32">
        <f t="shared" si="5"/>
        <v>32000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70000</v>
      </c>
    </row>
    <row r="27" spans="1:10" ht="12.75">
      <c r="A27" s="69"/>
      <c r="B27" s="24">
        <v>60004</v>
      </c>
      <c r="C27" s="30" t="s">
        <v>181</v>
      </c>
      <c r="D27" s="20">
        <f t="shared" si="4"/>
        <v>32000</v>
      </c>
      <c r="E27" s="26">
        <v>32000</v>
      </c>
      <c r="F27" s="31">
        <v>32000</v>
      </c>
      <c r="G27" s="25"/>
      <c r="H27" s="25"/>
      <c r="I27" s="25"/>
      <c r="J27" s="31" t="s">
        <v>11</v>
      </c>
    </row>
    <row r="28" spans="1:10" ht="12.75">
      <c r="A28" s="69"/>
      <c r="B28" s="24">
        <v>60016</v>
      </c>
      <c r="C28" s="30" t="s">
        <v>207</v>
      </c>
      <c r="D28" s="20">
        <f t="shared" si="4"/>
        <v>70000</v>
      </c>
      <c r="E28" s="26"/>
      <c r="F28" s="31"/>
      <c r="G28" s="25"/>
      <c r="H28" s="25"/>
      <c r="I28" s="25"/>
      <c r="J28" s="31">
        <v>70000</v>
      </c>
    </row>
    <row r="29" spans="1:10" ht="12.75">
      <c r="A29" s="27">
        <v>700</v>
      </c>
      <c r="B29" s="27"/>
      <c r="C29" s="43" t="s">
        <v>142</v>
      </c>
      <c r="D29" s="21">
        <f>SUM(E29,J29)</f>
        <v>78360</v>
      </c>
      <c r="E29" s="32">
        <f aca="true" t="shared" si="6" ref="E29:J29">SUM(E30:E30)</f>
        <v>78360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</row>
    <row r="30" spans="1:10" ht="12.75">
      <c r="A30" s="27"/>
      <c r="B30" s="24">
        <v>70001</v>
      </c>
      <c r="C30" s="61" t="s">
        <v>164</v>
      </c>
      <c r="D30" s="20">
        <f>SUM(E30,J30)</f>
        <v>78360</v>
      </c>
      <c r="E30" s="26">
        <v>78360</v>
      </c>
      <c r="F30" s="31" t="s">
        <v>11</v>
      </c>
      <c r="G30" s="25"/>
      <c r="H30" s="25"/>
      <c r="I30" s="25"/>
      <c r="J30" s="31" t="s">
        <v>11</v>
      </c>
    </row>
    <row r="31" spans="1:10" ht="12.75">
      <c r="A31" s="27">
        <v>710</v>
      </c>
      <c r="B31" s="24"/>
      <c r="C31" s="59" t="s">
        <v>173</v>
      </c>
      <c r="D31" s="21">
        <f>SUM(E31,J31)</f>
        <v>85400</v>
      </c>
      <c r="E31" s="32">
        <f aca="true" t="shared" si="7" ref="E31:J31">SUM(E32:E32)</f>
        <v>85400</v>
      </c>
      <c r="F31" s="32">
        <f t="shared" si="7"/>
        <v>70000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</row>
    <row r="32" spans="1:10" ht="25.5">
      <c r="A32" s="24"/>
      <c r="B32" s="24">
        <v>71014</v>
      </c>
      <c r="C32" s="30" t="s">
        <v>174</v>
      </c>
      <c r="D32" s="86">
        <f>SUM(E32,J32)</f>
        <v>85400</v>
      </c>
      <c r="E32" s="31">
        <v>85400</v>
      </c>
      <c r="F32" s="31">
        <v>70000</v>
      </c>
      <c r="G32" s="25"/>
      <c r="H32" s="25"/>
      <c r="I32" s="25"/>
      <c r="J32" s="31" t="s">
        <v>11</v>
      </c>
    </row>
    <row r="33" spans="1:10" ht="12.75">
      <c r="A33" s="27">
        <v>801</v>
      </c>
      <c r="B33" s="27"/>
      <c r="C33" s="43" t="s">
        <v>177</v>
      </c>
      <c r="D33" s="21">
        <f t="shared" si="4"/>
        <v>294033</v>
      </c>
      <c r="E33" s="32">
        <f aca="true" t="shared" si="8" ref="E33:J33">SUM(E34:E36)</f>
        <v>174033</v>
      </c>
      <c r="F33" s="32">
        <f t="shared" si="8"/>
        <v>6500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120000</v>
      </c>
    </row>
    <row r="34" spans="1:10" ht="12.75">
      <c r="A34" s="24"/>
      <c r="B34" s="24">
        <v>80101</v>
      </c>
      <c r="C34" s="47" t="s">
        <v>178</v>
      </c>
      <c r="D34" s="20">
        <f>SUM(E34,J34)</f>
        <v>106250</v>
      </c>
      <c r="E34" s="26">
        <f>5506+744+100000</f>
        <v>106250</v>
      </c>
      <c r="F34" s="20"/>
      <c r="G34" s="20"/>
      <c r="H34" s="20"/>
      <c r="I34" s="20"/>
      <c r="J34" s="20" t="s">
        <v>11</v>
      </c>
    </row>
    <row r="35" spans="1:10" ht="12.75">
      <c r="A35" s="24"/>
      <c r="B35" s="24">
        <v>80104</v>
      </c>
      <c r="C35" s="47" t="s">
        <v>179</v>
      </c>
      <c r="D35" s="20">
        <f>SUM(E35,J35)</f>
        <v>67783</v>
      </c>
      <c r="E35" s="26">
        <v>67783</v>
      </c>
      <c r="F35" s="20">
        <v>6500</v>
      </c>
      <c r="G35" s="20"/>
      <c r="H35" s="20"/>
      <c r="I35" s="20"/>
      <c r="J35" s="20"/>
    </row>
    <row r="36" spans="1:10" ht="12.75">
      <c r="A36" s="24"/>
      <c r="B36" s="24">
        <v>80195</v>
      </c>
      <c r="C36" s="47" t="s">
        <v>127</v>
      </c>
      <c r="D36" s="20">
        <f t="shared" si="4"/>
        <v>120000</v>
      </c>
      <c r="E36" s="26" t="s">
        <v>11</v>
      </c>
      <c r="F36" s="20" t="s">
        <v>11</v>
      </c>
      <c r="G36" s="20"/>
      <c r="H36" s="20"/>
      <c r="I36" s="20"/>
      <c r="J36" s="20">
        <v>120000</v>
      </c>
    </row>
    <row r="37" spans="1:10" ht="12.75">
      <c r="A37" s="27">
        <v>852</v>
      </c>
      <c r="B37" s="27"/>
      <c r="C37" s="43" t="s">
        <v>175</v>
      </c>
      <c r="D37" s="21">
        <f aca="true" t="shared" si="9" ref="D37:D42">SUM(E37,J37)</f>
        <v>33350</v>
      </c>
      <c r="E37" s="65">
        <f aca="true" t="shared" si="10" ref="E37:J37">SUM(E38)</f>
        <v>33350</v>
      </c>
      <c r="F37" s="65">
        <f t="shared" si="10"/>
        <v>0</v>
      </c>
      <c r="G37" s="65">
        <f t="shared" si="10"/>
        <v>0</v>
      </c>
      <c r="H37" s="65">
        <f t="shared" si="10"/>
        <v>0</v>
      </c>
      <c r="I37" s="65">
        <f t="shared" si="10"/>
        <v>0</v>
      </c>
      <c r="J37" s="65">
        <f t="shared" si="10"/>
        <v>0</v>
      </c>
    </row>
    <row r="38" spans="1:10" ht="27" customHeight="1">
      <c r="A38" s="24"/>
      <c r="B38" s="24">
        <v>85214</v>
      </c>
      <c r="C38" s="47" t="s">
        <v>176</v>
      </c>
      <c r="D38" s="20">
        <f t="shared" si="9"/>
        <v>33350</v>
      </c>
      <c r="E38" s="26">
        <v>33350</v>
      </c>
      <c r="F38" s="31" t="s">
        <v>11</v>
      </c>
      <c r="G38" s="31" t="s">
        <v>11</v>
      </c>
      <c r="H38" s="25"/>
      <c r="I38" s="25"/>
      <c r="J38" s="31" t="s">
        <v>11</v>
      </c>
    </row>
    <row r="39" spans="1:10" ht="27" customHeight="1">
      <c r="A39" s="66">
        <v>900</v>
      </c>
      <c r="B39" s="24"/>
      <c r="C39" s="85" t="s">
        <v>187</v>
      </c>
      <c r="D39" s="21">
        <f t="shared" si="9"/>
        <v>100000</v>
      </c>
      <c r="E39" s="65">
        <f aca="true" t="shared" si="11" ref="E39:J39">SUM(E40:E40)</f>
        <v>100000</v>
      </c>
      <c r="F39" s="65">
        <f t="shared" si="11"/>
        <v>0</v>
      </c>
      <c r="G39" s="65">
        <f t="shared" si="11"/>
        <v>0</v>
      </c>
      <c r="H39" s="65">
        <f t="shared" si="11"/>
        <v>0</v>
      </c>
      <c r="I39" s="65">
        <f t="shared" si="11"/>
        <v>0</v>
      </c>
      <c r="J39" s="65">
        <f t="shared" si="11"/>
        <v>0</v>
      </c>
    </row>
    <row r="40" spans="1:10" ht="27" customHeight="1">
      <c r="A40" s="29"/>
      <c r="B40" s="24">
        <v>90001</v>
      </c>
      <c r="C40" s="64" t="s">
        <v>188</v>
      </c>
      <c r="D40" s="20">
        <f t="shared" si="9"/>
        <v>100000</v>
      </c>
      <c r="E40" s="26">
        <v>100000</v>
      </c>
      <c r="F40" s="31" t="s">
        <v>11</v>
      </c>
      <c r="G40" s="25"/>
      <c r="H40" s="25"/>
      <c r="I40" s="25"/>
      <c r="J40" s="31" t="s">
        <v>11</v>
      </c>
    </row>
    <row r="41" spans="1:10" ht="25.5">
      <c r="A41" s="66">
        <v>921</v>
      </c>
      <c r="B41" s="24"/>
      <c r="C41" s="85" t="s">
        <v>206</v>
      </c>
      <c r="D41" s="21">
        <f t="shared" si="9"/>
        <v>3500</v>
      </c>
      <c r="E41" s="65">
        <f aca="true" t="shared" si="12" ref="E41:J41">SUM(E42:E42)</f>
        <v>3500</v>
      </c>
      <c r="F41" s="65">
        <f t="shared" si="12"/>
        <v>0</v>
      </c>
      <c r="G41" s="65">
        <f t="shared" si="12"/>
        <v>3500</v>
      </c>
      <c r="H41" s="65">
        <f t="shared" si="12"/>
        <v>0</v>
      </c>
      <c r="I41" s="65">
        <f t="shared" si="12"/>
        <v>0</v>
      </c>
      <c r="J41" s="65">
        <f t="shared" si="12"/>
        <v>0</v>
      </c>
    </row>
    <row r="42" spans="1:10" ht="12.75">
      <c r="A42" s="29"/>
      <c r="B42" s="24">
        <v>92109</v>
      </c>
      <c r="C42" s="64" t="s">
        <v>211</v>
      </c>
      <c r="D42" s="20">
        <f t="shared" si="9"/>
        <v>3500</v>
      </c>
      <c r="E42" s="26">
        <v>3500</v>
      </c>
      <c r="F42" s="26" t="s">
        <v>11</v>
      </c>
      <c r="G42" s="26">
        <v>3500</v>
      </c>
      <c r="H42" s="26"/>
      <c r="I42" s="26"/>
      <c r="J42" s="26" t="s">
        <v>11</v>
      </c>
    </row>
    <row r="43" spans="1:10" ht="12.75">
      <c r="A43" s="146" t="s">
        <v>27</v>
      </c>
      <c r="B43" s="147"/>
      <c r="C43" s="148"/>
      <c r="D43" s="22">
        <f aca="true" t="shared" si="13" ref="D43:J43">SUM(D26,D29,D31,D33,D37,D39,D41)</f>
        <v>696643</v>
      </c>
      <c r="E43" s="22">
        <f t="shared" si="13"/>
        <v>506643</v>
      </c>
      <c r="F43" s="22">
        <f t="shared" si="13"/>
        <v>108500</v>
      </c>
      <c r="G43" s="22">
        <f t="shared" si="13"/>
        <v>3500</v>
      </c>
      <c r="H43" s="22">
        <f t="shared" si="13"/>
        <v>0</v>
      </c>
      <c r="I43" s="22">
        <f t="shared" si="13"/>
        <v>0</v>
      </c>
      <c r="J43" s="22">
        <f t="shared" si="13"/>
        <v>190000</v>
      </c>
    </row>
  </sheetData>
  <sheetProtection/>
  <mergeCells count="19">
    <mergeCell ref="E22:J22"/>
    <mergeCell ref="E23:E24"/>
    <mergeCell ref="F23:I23"/>
    <mergeCell ref="J23:J24"/>
    <mergeCell ref="A18:C18"/>
    <mergeCell ref="A22:A24"/>
    <mergeCell ref="B22:B24"/>
    <mergeCell ref="C22:C24"/>
    <mergeCell ref="A43:C43"/>
    <mergeCell ref="D22:D24"/>
    <mergeCell ref="A1:J1"/>
    <mergeCell ref="A5:A7"/>
    <mergeCell ref="B5:B7"/>
    <mergeCell ref="C5:C7"/>
    <mergeCell ref="D5:D7"/>
    <mergeCell ref="E5:J5"/>
    <mergeCell ref="E6:E7"/>
    <mergeCell ref="F6:I6"/>
    <mergeCell ref="J6:J7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95" r:id="rId1"/>
  <headerFooter alignWithMargins="0">
    <oddHeader>&amp;RZałącznik nr 2
do Uchwały Nr XXVIII/252/2008 Rady Miejskiej w Łowiczu
z dnia  28.08 2008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8">
      <selection activeCell="H66" sqref="H6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.75390625" style="1" customWidth="1"/>
    <col min="5" max="5" width="26.87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875" style="1" customWidth="1"/>
    <col min="13" max="16384" width="9.125" style="1" customWidth="1"/>
  </cols>
  <sheetData>
    <row r="1" spans="1:12" ht="18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16</v>
      </c>
    </row>
    <row r="3" spans="1:12" s="9" customFormat="1" ht="19.5" customHeight="1">
      <c r="A3" s="152" t="s">
        <v>19</v>
      </c>
      <c r="B3" s="152" t="s">
        <v>1</v>
      </c>
      <c r="C3" s="152" t="s">
        <v>15</v>
      </c>
      <c r="D3" s="152" t="s">
        <v>34</v>
      </c>
      <c r="E3" s="149" t="s">
        <v>38</v>
      </c>
      <c r="F3" s="149" t="s">
        <v>32</v>
      </c>
      <c r="G3" s="149" t="s">
        <v>24</v>
      </c>
      <c r="H3" s="149"/>
      <c r="I3" s="149"/>
      <c r="J3" s="149"/>
      <c r="K3" s="149"/>
      <c r="L3" s="149" t="s">
        <v>35</v>
      </c>
    </row>
    <row r="4" spans="1:12" s="9" customFormat="1" ht="19.5" customHeight="1">
      <c r="A4" s="152"/>
      <c r="B4" s="152"/>
      <c r="C4" s="152"/>
      <c r="D4" s="152"/>
      <c r="E4" s="149"/>
      <c r="F4" s="149"/>
      <c r="G4" s="149" t="s">
        <v>42</v>
      </c>
      <c r="H4" s="149" t="s">
        <v>40</v>
      </c>
      <c r="I4" s="149"/>
      <c r="J4" s="149"/>
      <c r="K4" s="149"/>
      <c r="L4" s="149"/>
    </row>
    <row r="5" spans="1:12" s="9" customFormat="1" ht="29.25" customHeight="1">
      <c r="A5" s="152"/>
      <c r="B5" s="152"/>
      <c r="C5" s="152"/>
      <c r="D5" s="152"/>
      <c r="E5" s="149"/>
      <c r="F5" s="149"/>
      <c r="G5" s="149"/>
      <c r="H5" s="149" t="s">
        <v>36</v>
      </c>
      <c r="I5" s="149" t="s">
        <v>29</v>
      </c>
      <c r="J5" s="149" t="s">
        <v>39</v>
      </c>
      <c r="K5" s="149" t="s">
        <v>30</v>
      </c>
      <c r="L5" s="149"/>
    </row>
    <row r="6" spans="1:12" s="9" customFormat="1" ht="19.5" customHeight="1">
      <c r="A6" s="152"/>
      <c r="B6" s="152"/>
      <c r="C6" s="152"/>
      <c r="D6" s="152"/>
      <c r="E6" s="149"/>
      <c r="F6" s="149"/>
      <c r="G6" s="149"/>
      <c r="H6" s="149"/>
      <c r="I6" s="149"/>
      <c r="J6" s="149"/>
      <c r="K6" s="149"/>
      <c r="L6" s="149"/>
    </row>
    <row r="7" spans="1:12" s="9" customFormat="1" ht="19.5" customHeight="1">
      <c r="A7" s="152"/>
      <c r="B7" s="152"/>
      <c r="C7" s="152"/>
      <c r="D7" s="152"/>
      <c r="E7" s="149"/>
      <c r="F7" s="149"/>
      <c r="G7" s="149"/>
      <c r="H7" s="149"/>
      <c r="I7" s="149"/>
      <c r="J7" s="149"/>
      <c r="K7" s="149"/>
      <c r="L7" s="149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92.25" customHeight="1">
      <c r="A9" s="8" t="s">
        <v>4</v>
      </c>
      <c r="B9" s="7">
        <v>400</v>
      </c>
      <c r="C9" s="7">
        <v>40002</v>
      </c>
      <c r="D9" s="7"/>
      <c r="E9" s="17" t="s">
        <v>145</v>
      </c>
      <c r="F9" s="14">
        <v>50361</v>
      </c>
      <c r="G9" s="14">
        <f>SUM(H9:K9)</f>
        <v>50361</v>
      </c>
      <c r="H9" s="14">
        <v>50361</v>
      </c>
      <c r="I9" s="14" t="s">
        <v>11</v>
      </c>
      <c r="J9" s="16" t="s">
        <v>37</v>
      </c>
      <c r="K9" s="14"/>
      <c r="L9" s="7"/>
    </row>
    <row r="10" spans="1:12" ht="51" customHeight="1">
      <c r="A10" s="8" t="s">
        <v>5</v>
      </c>
      <c r="B10" s="7">
        <v>500</v>
      </c>
      <c r="C10" s="7">
        <v>50095</v>
      </c>
      <c r="D10" s="7"/>
      <c r="E10" s="16" t="s">
        <v>56</v>
      </c>
      <c r="F10" s="14">
        <v>50000</v>
      </c>
      <c r="G10" s="14">
        <f>SUM(H10:K10)</f>
        <v>50000</v>
      </c>
      <c r="H10" s="14">
        <v>50000</v>
      </c>
      <c r="I10" s="14"/>
      <c r="J10" s="16" t="s">
        <v>37</v>
      </c>
      <c r="K10" s="14"/>
      <c r="L10" s="7"/>
    </row>
    <row r="11" spans="1:12" ht="51">
      <c r="A11" s="8" t="s">
        <v>6</v>
      </c>
      <c r="B11" s="7">
        <v>600</v>
      </c>
      <c r="C11" s="7">
        <v>60004</v>
      </c>
      <c r="D11" s="7"/>
      <c r="E11" s="16" t="s">
        <v>57</v>
      </c>
      <c r="F11" s="14">
        <v>685000</v>
      </c>
      <c r="G11" s="14">
        <f aca="true" t="shared" si="0" ref="G11:G66">SUM(H11:K11)</f>
        <v>685000</v>
      </c>
      <c r="H11" s="14">
        <v>685000</v>
      </c>
      <c r="I11" s="14"/>
      <c r="J11" s="16" t="s">
        <v>37</v>
      </c>
      <c r="K11" s="14"/>
      <c r="L11" s="7"/>
    </row>
    <row r="12" spans="1:12" ht="51">
      <c r="A12" s="8" t="s">
        <v>0</v>
      </c>
      <c r="B12" s="7">
        <v>600</v>
      </c>
      <c r="C12" s="7">
        <v>60004</v>
      </c>
      <c r="D12" s="7"/>
      <c r="E12" s="16" t="s">
        <v>58</v>
      </c>
      <c r="F12" s="14">
        <v>17000</v>
      </c>
      <c r="G12" s="14">
        <f t="shared" si="0"/>
        <v>17000</v>
      </c>
      <c r="H12" s="14">
        <v>17000</v>
      </c>
      <c r="I12" s="14"/>
      <c r="J12" s="16" t="s">
        <v>37</v>
      </c>
      <c r="K12" s="14"/>
      <c r="L12" s="7"/>
    </row>
    <row r="13" spans="1:12" ht="51">
      <c r="A13" s="8" t="s">
        <v>8</v>
      </c>
      <c r="B13" s="7">
        <v>600</v>
      </c>
      <c r="C13" s="7">
        <v>60004</v>
      </c>
      <c r="D13" s="7"/>
      <c r="E13" s="16" t="s">
        <v>155</v>
      </c>
      <c r="F13" s="14">
        <v>4300</v>
      </c>
      <c r="G13" s="14">
        <f t="shared" si="0"/>
        <v>4300</v>
      </c>
      <c r="H13" s="14">
        <v>4300</v>
      </c>
      <c r="I13" s="14"/>
      <c r="J13" s="16" t="s">
        <v>37</v>
      </c>
      <c r="K13" s="14"/>
      <c r="L13" s="7"/>
    </row>
    <row r="14" spans="1:12" ht="51">
      <c r="A14" s="8" t="s">
        <v>9</v>
      </c>
      <c r="B14" s="7">
        <v>600</v>
      </c>
      <c r="C14" s="7">
        <v>60016</v>
      </c>
      <c r="D14" s="7"/>
      <c r="E14" s="16" t="s">
        <v>59</v>
      </c>
      <c r="F14" s="14">
        <v>100000</v>
      </c>
      <c r="G14" s="14">
        <f t="shared" si="0"/>
        <v>100000</v>
      </c>
      <c r="H14" s="14">
        <v>100000</v>
      </c>
      <c r="I14" s="14"/>
      <c r="J14" s="16" t="s">
        <v>37</v>
      </c>
      <c r="K14" s="14"/>
      <c r="L14" s="7"/>
    </row>
    <row r="15" spans="1:12" ht="51">
      <c r="A15" s="8" t="s">
        <v>10</v>
      </c>
      <c r="B15" s="7">
        <v>600</v>
      </c>
      <c r="C15" s="7">
        <v>60016</v>
      </c>
      <c r="D15" s="7"/>
      <c r="E15" s="16" t="s">
        <v>60</v>
      </c>
      <c r="F15" s="14">
        <v>4400000</v>
      </c>
      <c r="G15" s="14">
        <f t="shared" si="0"/>
        <v>4400000</v>
      </c>
      <c r="H15" s="14">
        <f>1470000-100000</f>
        <v>1370000</v>
      </c>
      <c r="I15" s="14">
        <v>3030000</v>
      </c>
      <c r="J15" s="16" t="s">
        <v>37</v>
      </c>
      <c r="K15" s="14"/>
      <c r="L15" s="7"/>
    </row>
    <row r="16" spans="1:12" ht="51">
      <c r="A16" s="8" t="s">
        <v>12</v>
      </c>
      <c r="B16" s="7">
        <v>600</v>
      </c>
      <c r="C16" s="7">
        <v>60016</v>
      </c>
      <c r="D16" s="7"/>
      <c r="E16" s="16" t="s">
        <v>61</v>
      </c>
      <c r="F16" s="14">
        <v>200000</v>
      </c>
      <c r="G16" s="14">
        <f t="shared" si="0"/>
        <v>200000</v>
      </c>
      <c r="H16" s="14">
        <f>200000-100000</f>
        <v>100000</v>
      </c>
      <c r="I16" s="14">
        <v>100000</v>
      </c>
      <c r="J16" s="16" t="s">
        <v>37</v>
      </c>
      <c r="K16" s="14"/>
      <c r="L16" s="7"/>
    </row>
    <row r="17" spans="1:12" ht="51">
      <c r="A17" s="8" t="s">
        <v>44</v>
      </c>
      <c r="B17" s="7">
        <v>600</v>
      </c>
      <c r="C17" s="7">
        <v>60016</v>
      </c>
      <c r="D17" s="7"/>
      <c r="E17" s="16" t="s">
        <v>62</v>
      </c>
      <c r="F17" s="14">
        <v>325000</v>
      </c>
      <c r="G17" s="14">
        <f t="shared" si="0"/>
        <v>325000</v>
      </c>
      <c r="H17" s="14">
        <v>125000</v>
      </c>
      <c r="I17" s="14">
        <v>200000</v>
      </c>
      <c r="J17" s="16" t="s">
        <v>37</v>
      </c>
      <c r="K17" s="14"/>
      <c r="L17" s="7"/>
    </row>
    <row r="18" spans="1:12" ht="51">
      <c r="A18" s="8" t="s">
        <v>45</v>
      </c>
      <c r="B18" s="7">
        <v>600</v>
      </c>
      <c r="C18" s="7">
        <v>60016</v>
      </c>
      <c r="D18" s="7"/>
      <c r="E18" s="16" t="s">
        <v>123</v>
      </c>
      <c r="F18" s="14">
        <v>250000</v>
      </c>
      <c r="G18" s="14">
        <f t="shared" si="0"/>
        <v>250000</v>
      </c>
      <c r="H18" s="14">
        <f>80000+170000-200000</f>
        <v>50000</v>
      </c>
      <c r="I18" s="14">
        <v>200000</v>
      </c>
      <c r="J18" s="16" t="s">
        <v>37</v>
      </c>
      <c r="K18" s="14"/>
      <c r="L18" s="7"/>
    </row>
    <row r="19" spans="1:12" ht="51">
      <c r="A19" s="8" t="s">
        <v>46</v>
      </c>
      <c r="B19" s="7">
        <v>600</v>
      </c>
      <c r="C19" s="7">
        <v>60016</v>
      </c>
      <c r="D19" s="7"/>
      <c r="E19" s="16" t="s">
        <v>63</v>
      </c>
      <c r="F19" s="14">
        <v>70000</v>
      </c>
      <c r="G19" s="14">
        <f t="shared" si="0"/>
        <v>70000</v>
      </c>
      <c r="H19" s="14">
        <v>70000</v>
      </c>
      <c r="I19" s="14"/>
      <c r="J19" s="16" t="s">
        <v>37</v>
      </c>
      <c r="K19" s="14"/>
      <c r="L19" s="7"/>
    </row>
    <row r="20" spans="1:12" ht="51">
      <c r="A20" s="8" t="s">
        <v>47</v>
      </c>
      <c r="B20" s="7">
        <v>600</v>
      </c>
      <c r="C20" s="7">
        <v>60016</v>
      </c>
      <c r="D20" s="7"/>
      <c r="E20" s="16" t="s">
        <v>64</v>
      </c>
      <c r="F20" s="14">
        <v>50000</v>
      </c>
      <c r="G20" s="14">
        <f t="shared" si="0"/>
        <v>50000</v>
      </c>
      <c r="H20" s="14">
        <v>50000</v>
      </c>
      <c r="I20" s="14"/>
      <c r="J20" s="16" t="s">
        <v>37</v>
      </c>
      <c r="K20" s="14"/>
      <c r="L20" s="7"/>
    </row>
    <row r="21" spans="1:12" ht="51">
      <c r="A21" s="8" t="s">
        <v>48</v>
      </c>
      <c r="B21" s="7">
        <v>600</v>
      </c>
      <c r="C21" s="7">
        <v>60016</v>
      </c>
      <c r="D21" s="7"/>
      <c r="E21" s="16" t="s">
        <v>114</v>
      </c>
      <c r="F21" s="14">
        <v>52000</v>
      </c>
      <c r="G21" s="14">
        <f>SUM(H21:K21)</f>
        <v>52000</v>
      </c>
      <c r="H21" s="14">
        <f>35000+17000</f>
        <v>52000</v>
      </c>
      <c r="I21" s="14"/>
      <c r="J21" s="16" t="s">
        <v>37</v>
      </c>
      <c r="K21" s="14"/>
      <c r="L21" s="7"/>
    </row>
    <row r="22" spans="1:12" ht="51">
      <c r="A22" s="8" t="s">
        <v>49</v>
      </c>
      <c r="B22" s="7">
        <v>600</v>
      </c>
      <c r="C22" s="7">
        <v>60016</v>
      </c>
      <c r="D22" s="7"/>
      <c r="E22" s="16" t="s">
        <v>65</v>
      </c>
      <c r="F22" s="14">
        <v>100000</v>
      </c>
      <c r="G22" s="14">
        <f t="shared" si="0"/>
        <v>100000</v>
      </c>
      <c r="H22" s="14">
        <v>100000</v>
      </c>
      <c r="I22" s="14"/>
      <c r="J22" s="16" t="s">
        <v>37</v>
      </c>
      <c r="K22" s="14"/>
      <c r="L22" s="7"/>
    </row>
    <row r="23" spans="1:12" ht="89.25">
      <c r="A23" s="8" t="s">
        <v>50</v>
      </c>
      <c r="B23" s="7">
        <v>600</v>
      </c>
      <c r="C23" s="7">
        <v>60016</v>
      </c>
      <c r="D23" s="7"/>
      <c r="E23" s="17" t="s">
        <v>103</v>
      </c>
      <c r="F23" s="14">
        <v>2909762</v>
      </c>
      <c r="G23" s="14">
        <f t="shared" si="0"/>
        <v>2909762</v>
      </c>
      <c r="H23" s="14">
        <f>436464+1103146</f>
        <v>1539610</v>
      </c>
      <c r="I23" s="14">
        <f>2473298-1103146</f>
        <v>1370152</v>
      </c>
      <c r="J23" s="16" t="s">
        <v>37</v>
      </c>
      <c r="K23" s="14" t="s">
        <v>11</v>
      </c>
      <c r="L23" s="7"/>
    </row>
    <row r="24" spans="1:12" ht="51">
      <c r="A24" s="8" t="s">
        <v>51</v>
      </c>
      <c r="B24" s="7">
        <v>600</v>
      </c>
      <c r="C24" s="7">
        <v>60016</v>
      </c>
      <c r="D24" s="7"/>
      <c r="E24" s="46" t="s">
        <v>208</v>
      </c>
      <c r="F24" s="18">
        <v>70000</v>
      </c>
      <c r="G24" s="14">
        <f t="shared" si="0"/>
        <v>70000</v>
      </c>
      <c r="H24" s="14">
        <v>70000</v>
      </c>
      <c r="I24" s="14"/>
      <c r="J24" s="16" t="s">
        <v>37</v>
      </c>
      <c r="K24" s="14"/>
      <c r="L24" s="7"/>
    </row>
    <row r="25" spans="1:12" ht="51">
      <c r="A25" s="8" t="s">
        <v>52</v>
      </c>
      <c r="B25" s="7">
        <v>600</v>
      </c>
      <c r="C25" s="7">
        <v>60016</v>
      </c>
      <c r="D25" s="7"/>
      <c r="E25" s="16" t="s">
        <v>66</v>
      </c>
      <c r="F25" s="14">
        <v>1100000</v>
      </c>
      <c r="G25" s="14">
        <f t="shared" si="0"/>
        <v>1100000</v>
      </c>
      <c r="H25" s="14">
        <f>920000+180000-800000</f>
        <v>300000</v>
      </c>
      <c r="I25" s="14">
        <v>800000</v>
      </c>
      <c r="J25" s="16" t="s">
        <v>37</v>
      </c>
      <c r="K25" s="14"/>
      <c r="L25" s="7"/>
    </row>
    <row r="26" spans="1:12" ht="51">
      <c r="A26" s="8" t="s">
        <v>53</v>
      </c>
      <c r="B26" s="7">
        <v>600</v>
      </c>
      <c r="C26" s="7">
        <v>60016</v>
      </c>
      <c r="D26" s="7"/>
      <c r="E26" s="16" t="s">
        <v>109</v>
      </c>
      <c r="F26" s="14">
        <v>530000</v>
      </c>
      <c r="G26" s="14">
        <f t="shared" si="0"/>
        <v>530000</v>
      </c>
      <c r="H26" s="14">
        <v>130000</v>
      </c>
      <c r="I26" s="14">
        <v>400000</v>
      </c>
      <c r="J26" s="16" t="s">
        <v>37</v>
      </c>
      <c r="K26" s="14"/>
      <c r="L26" s="7"/>
    </row>
    <row r="27" spans="1:12" ht="51">
      <c r="A27" s="8" t="s">
        <v>54</v>
      </c>
      <c r="B27" s="7">
        <v>600</v>
      </c>
      <c r="C27" s="7">
        <v>60016</v>
      </c>
      <c r="D27" s="7"/>
      <c r="E27" s="16" t="s">
        <v>67</v>
      </c>
      <c r="F27" s="14">
        <v>950000</v>
      </c>
      <c r="G27" s="14">
        <f t="shared" si="0"/>
        <v>950000</v>
      </c>
      <c r="H27" s="14">
        <f>690000+260000-50000</f>
        <v>900000</v>
      </c>
      <c r="I27" s="14">
        <v>50000</v>
      </c>
      <c r="J27" s="16" t="s">
        <v>37</v>
      </c>
      <c r="K27" s="14"/>
      <c r="L27" s="7"/>
    </row>
    <row r="28" spans="1:12" ht="51">
      <c r="A28" s="8" t="s">
        <v>55</v>
      </c>
      <c r="B28" s="7">
        <v>600</v>
      </c>
      <c r="C28" s="7">
        <v>60016</v>
      </c>
      <c r="D28" s="7"/>
      <c r="E28" s="16" t="s">
        <v>106</v>
      </c>
      <c r="F28" s="14">
        <v>320000</v>
      </c>
      <c r="G28" s="14">
        <f t="shared" si="0"/>
        <v>320000</v>
      </c>
      <c r="H28" s="14">
        <v>320000</v>
      </c>
      <c r="I28" s="14" t="s">
        <v>11</v>
      </c>
      <c r="J28" s="16" t="s">
        <v>37</v>
      </c>
      <c r="K28" s="14"/>
      <c r="L28" s="7"/>
    </row>
    <row r="29" spans="1:12" ht="51">
      <c r="A29" s="8" t="s">
        <v>68</v>
      </c>
      <c r="B29" s="7">
        <v>600</v>
      </c>
      <c r="C29" s="7">
        <v>60016</v>
      </c>
      <c r="D29" s="7"/>
      <c r="E29" s="16" t="s">
        <v>157</v>
      </c>
      <c r="F29" s="14">
        <v>390000</v>
      </c>
      <c r="G29" s="14">
        <f t="shared" si="0"/>
        <v>390000</v>
      </c>
      <c r="H29" s="14">
        <v>50000</v>
      </c>
      <c r="I29" s="14">
        <v>340000</v>
      </c>
      <c r="J29" s="16" t="s">
        <v>37</v>
      </c>
      <c r="K29" s="14"/>
      <c r="L29" s="7"/>
    </row>
    <row r="30" spans="1:12" ht="51">
      <c r="A30" s="8" t="s">
        <v>69</v>
      </c>
      <c r="B30" s="7">
        <v>600</v>
      </c>
      <c r="C30" s="7">
        <v>60016</v>
      </c>
      <c r="D30" s="7"/>
      <c r="E30" s="16" t="s">
        <v>158</v>
      </c>
      <c r="F30" s="14">
        <v>220000</v>
      </c>
      <c r="G30" s="14">
        <f t="shared" si="0"/>
        <v>220000</v>
      </c>
      <c r="H30" s="14">
        <v>40000</v>
      </c>
      <c r="I30" s="14">
        <v>180000</v>
      </c>
      <c r="J30" s="16" t="s">
        <v>37</v>
      </c>
      <c r="K30" s="14"/>
      <c r="L30" s="7"/>
    </row>
    <row r="31" spans="1:12" ht="51">
      <c r="A31" s="8" t="s">
        <v>70</v>
      </c>
      <c r="B31" s="7">
        <v>600</v>
      </c>
      <c r="C31" s="7">
        <v>60016</v>
      </c>
      <c r="D31" s="7"/>
      <c r="E31" s="16" t="s">
        <v>156</v>
      </c>
      <c r="F31" s="14">
        <v>40000</v>
      </c>
      <c r="G31" s="14">
        <f t="shared" si="0"/>
        <v>40000</v>
      </c>
      <c r="H31" s="14">
        <v>40000</v>
      </c>
      <c r="I31" s="14"/>
      <c r="J31" s="16" t="s">
        <v>37</v>
      </c>
      <c r="K31" s="14"/>
      <c r="L31" s="7"/>
    </row>
    <row r="32" spans="1:12" ht="51">
      <c r="A32" s="8" t="s">
        <v>71</v>
      </c>
      <c r="B32" s="7">
        <v>600</v>
      </c>
      <c r="C32" s="7">
        <v>60016</v>
      </c>
      <c r="D32" s="7"/>
      <c r="E32" s="16" t="s">
        <v>159</v>
      </c>
      <c r="F32" s="14">
        <v>20000</v>
      </c>
      <c r="G32" s="14">
        <f t="shared" si="0"/>
        <v>20000</v>
      </c>
      <c r="H32" s="14">
        <v>20000</v>
      </c>
      <c r="I32" s="14"/>
      <c r="J32" s="16" t="s">
        <v>37</v>
      </c>
      <c r="K32" s="14"/>
      <c r="L32" s="7"/>
    </row>
    <row r="33" spans="1:12" ht="51">
      <c r="A33" s="8" t="s">
        <v>72</v>
      </c>
      <c r="B33" s="7">
        <v>700</v>
      </c>
      <c r="C33" s="7">
        <v>70001</v>
      </c>
      <c r="D33" s="7"/>
      <c r="E33" s="16" t="s">
        <v>125</v>
      </c>
      <c r="F33" s="14">
        <v>9152</v>
      </c>
      <c r="G33" s="14">
        <f t="shared" si="0"/>
        <v>9152</v>
      </c>
      <c r="H33" s="14">
        <f>11000-1848</f>
        <v>9152</v>
      </c>
      <c r="I33" s="14"/>
      <c r="J33" s="16" t="s">
        <v>37</v>
      </c>
      <c r="K33" s="14"/>
      <c r="L33" s="7"/>
    </row>
    <row r="34" spans="1:12" ht="51">
      <c r="A34" s="8" t="s">
        <v>73</v>
      </c>
      <c r="B34" s="7">
        <v>700</v>
      </c>
      <c r="C34" s="7">
        <v>70005</v>
      </c>
      <c r="D34" s="7"/>
      <c r="E34" s="16" t="s">
        <v>86</v>
      </c>
      <c r="F34" s="14">
        <v>1000000</v>
      </c>
      <c r="G34" s="14">
        <f t="shared" si="0"/>
        <v>1000000</v>
      </c>
      <c r="H34" s="14">
        <v>1000000</v>
      </c>
      <c r="I34" s="14" t="s">
        <v>11</v>
      </c>
      <c r="J34" s="16" t="s">
        <v>37</v>
      </c>
      <c r="K34" s="14"/>
      <c r="L34" s="7"/>
    </row>
    <row r="35" spans="1:12" ht="51">
      <c r="A35" s="8" t="s">
        <v>74</v>
      </c>
      <c r="B35" s="7">
        <v>700</v>
      </c>
      <c r="C35" s="8">
        <v>70005</v>
      </c>
      <c r="D35" s="7"/>
      <c r="E35" s="16" t="s">
        <v>122</v>
      </c>
      <c r="F35" s="14">
        <v>100000</v>
      </c>
      <c r="G35" s="14">
        <f t="shared" si="0"/>
        <v>100000</v>
      </c>
      <c r="H35" s="14">
        <v>100000</v>
      </c>
      <c r="I35" s="14"/>
      <c r="J35" s="16" t="s">
        <v>37</v>
      </c>
      <c r="K35" s="14"/>
      <c r="L35" s="7"/>
    </row>
    <row r="36" spans="1:12" ht="51">
      <c r="A36" s="8" t="s">
        <v>75</v>
      </c>
      <c r="B36" s="7">
        <v>750</v>
      </c>
      <c r="C36" s="7">
        <v>75023</v>
      </c>
      <c r="D36" s="7"/>
      <c r="E36" s="46" t="s">
        <v>144</v>
      </c>
      <c r="F36" s="14">
        <v>98835</v>
      </c>
      <c r="G36" s="14">
        <f t="shared" si="0"/>
        <v>98835</v>
      </c>
      <c r="H36" s="14">
        <f>24709+5083</f>
        <v>29792</v>
      </c>
      <c r="I36" s="14">
        <f>74126-5083</f>
        <v>69043</v>
      </c>
      <c r="J36" s="16" t="s">
        <v>37</v>
      </c>
      <c r="K36" s="14"/>
      <c r="L36" s="7"/>
    </row>
    <row r="37" spans="1:12" ht="51">
      <c r="A37" s="8" t="s">
        <v>76</v>
      </c>
      <c r="B37" s="7">
        <v>750</v>
      </c>
      <c r="C37" s="7">
        <v>75023</v>
      </c>
      <c r="D37" s="7"/>
      <c r="E37" s="17" t="s">
        <v>110</v>
      </c>
      <c r="F37" s="14">
        <v>45000</v>
      </c>
      <c r="G37" s="14">
        <f t="shared" si="0"/>
        <v>45000</v>
      </c>
      <c r="H37" s="14">
        <v>45000</v>
      </c>
      <c r="I37" s="14"/>
      <c r="J37" s="16" t="s">
        <v>37</v>
      </c>
      <c r="K37" s="14"/>
      <c r="L37" s="7"/>
    </row>
    <row r="38" spans="1:12" ht="54" customHeight="1">
      <c r="A38" s="8" t="s">
        <v>77</v>
      </c>
      <c r="B38" s="7">
        <v>750</v>
      </c>
      <c r="C38" s="7">
        <v>75023</v>
      </c>
      <c r="D38" s="7"/>
      <c r="E38" s="17" t="s">
        <v>146</v>
      </c>
      <c r="F38" s="14">
        <v>4000</v>
      </c>
      <c r="G38" s="14">
        <f>SUM(H38:K38)</f>
        <v>4000</v>
      </c>
      <c r="H38" s="14">
        <v>4000</v>
      </c>
      <c r="I38" s="14"/>
      <c r="J38" s="16" t="s">
        <v>37</v>
      </c>
      <c r="K38" s="14"/>
      <c r="L38" s="7"/>
    </row>
    <row r="39" spans="1:12" ht="51">
      <c r="A39" s="8" t="s">
        <v>78</v>
      </c>
      <c r="B39" s="7">
        <v>754</v>
      </c>
      <c r="C39" s="7">
        <v>75421</v>
      </c>
      <c r="D39" s="7"/>
      <c r="E39" s="16" t="s">
        <v>87</v>
      </c>
      <c r="F39" s="14">
        <v>5500</v>
      </c>
      <c r="G39" s="14">
        <f t="shared" si="0"/>
        <v>5500</v>
      </c>
      <c r="H39" s="14">
        <v>5500</v>
      </c>
      <c r="I39" s="14"/>
      <c r="J39" s="16" t="s">
        <v>37</v>
      </c>
      <c r="K39" s="14"/>
      <c r="L39" s="7"/>
    </row>
    <row r="40" spans="1:12" ht="51">
      <c r="A40" s="8" t="s">
        <v>79</v>
      </c>
      <c r="B40" s="7">
        <v>754</v>
      </c>
      <c r="C40" s="7">
        <v>75495</v>
      </c>
      <c r="D40" s="7"/>
      <c r="E40" s="16" t="s">
        <v>150</v>
      </c>
      <c r="F40" s="14">
        <v>300000</v>
      </c>
      <c r="G40" s="14">
        <f>SUM(H40:K40)</f>
        <v>300000</v>
      </c>
      <c r="H40" s="14">
        <v>100000</v>
      </c>
      <c r="I40" s="14">
        <v>200000</v>
      </c>
      <c r="J40" s="16" t="s">
        <v>37</v>
      </c>
      <c r="K40" s="14"/>
      <c r="L40" s="7"/>
    </row>
    <row r="41" spans="1:12" ht="51">
      <c r="A41" s="8" t="s">
        <v>80</v>
      </c>
      <c r="B41" s="7">
        <v>801</v>
      </c>
      <c r="C41" s="7">
        <v>80104</v>
      </c>
      <c r="D41" s="7"/>
      <c r="E41" s="16" t="s">
        <v>105</v>
      </c>
      <c r="F41" s="14">
        <v>10807</v>
      </c>
      <c r="G41" s="14">
        <f t="shared" si="0"/>
        <v>10807</v>
      </c>
      <c r="H41" s="14">
        <f>33200-22393</f>
        <v>10807</v>
      </c>
      <c r="I41" s="14"/>
      <c r="J41" s="16" t="s">
        <v>37</v>
      </c>
      <c r="K41" s="14"/>
      <c r="L41" s="7"/>
    </row>
    <row r="42" spans="1:12" ht="51">
      <c r="A42" s="8" t="s">
        <v>81</v>
      </c>
      <c r="B42" s="7">
        <v>801</v>
      </c>
      <c r="C42" s="7">
        <v>80148</v>
      </c>
      <c r="D42" s="7"/>
      <c r="E42" s="16" t="s">
        <v>143</v>
      </c>
      <c r="F42" s="14">
        <v>5856</v>
      </c>
      <c r="G42" s="14">
        <f t="shared" si="0"/>
        <v>5856</v>
      </c>
      <c r="H42" s="14">
        <f>6600-744</f>
        <v>5856</v>
      </c>
      <c r="I42" s="14"/>
      <c r="J42" s="16" t="s">
        <v>37</v>
      </c>
      <c r="K42" s="14"/>
      <c r="L42" s="7"/>
    </row>
    <row r="43" spans="1:12" ht="51">
      <c r="A43" s="8" t="s">
        <v>82</v>
      </c>
      <c r="B43" s="7">
        <v>801</v>
      </c>
      <c r="C43" s="7">
        <v>80195</v>
      </c>
      <c r="D43" s="7"/>
      <c r="E43" s="16" t="s">
        <v>88</v>
      </c>
      <c r="F43" s="14">
        <v>100000</v>
      </c>
      <c r="G43" s="14">
        <f t="shared" si="0"/>
        <v>100000</v>
      </c>
      <c r="H43" s="14">
        <v>100000</v>
      </c>
      <c r="I43" s="14"/>
      <c r="J43" s="16" t="s">
        <v>37</v>
      </c>
      <c r="K43" s="14"/>
      <c r="L43" s="7"/>
    </row>
    <row r="44" spans="1:12" ht="51">
      <c r="A44" s="8" t="s">
        <v>83</v>
      </c>
      <c r="B44" s="7">
        <v>801</v>
      </c>
      <c r="C44" s="7">
        <v>80195</v>
      </c>
      <c r="D44" s="7"/>
      <c r="E44" s="16" t="s">
        <v>89</v>
      </c>
      <c r="F44" s="14">
        <v>10000</v>
      </c>
      <c r="G44" s="14">
        <f t="shared" si="0"/>
        <v>10000</v>
      </c>
      <c r="H44" s="14">
        <f>250000-240000</f>
        <v>10000</v>
      </c>
      <c r="I44" s="14"/>
      <c r="J44" s="16" t="s">
        <v>37</v>
      </c>
      <c r="K44" s="14"/>
      <c r="L44" s="7"/>
    </row>
    <row r="45" spans="1:12" ht="51">
      <c r="A45" s="8" t="s">
        <v>84</v>
      </c>
      <c r="B45" s="7">
        <v>801</v>
      </c>
      <c r="C45" s="7">
        <v>80195</v>
      </c>
      <c r="D45" s="7"/>
      <c r="E45" s="16" t="s">
        <v>130</v>
      </c>
      <c r="F45" s="14">
        <v>1320000</v>
      </c>
      <c r="G45" s="14">
        <f t="shared" si="0"/>
        <v>1320000</v>
      </c>
      <c r="H45" s="14">
        <f>200000+850000+150000+120000</f>
        <v>1320000</v>
      </c>
      <c r="I45" s="14"/>
      <c r="J45" s="16" t="s">
        <v>37</v>
      </c>
      <c r="K45" s="14"/>
      <c r="L45" s="7"/>
    </row>
    <row r="46" spans="1:12" ht="51">
      <c r="A46" s="8" t="s">
        <v>85</v>
      </c>
      <c r="B46" s="7">
        <v>801</v>
      </c>
      <c r="C46" s="7">
        <v>80195</v>
      </c>
      <c r="D46" s="7"/>
      <c r="E46" s="16" t="s">
        <v>90</v>
      </c>
      <c r="F46" s="14">
        <v>40000</v>
      </c>
      <c r="G46" s="14">
        <f t="shared" si="0"/>
        <v>40000</v>
      </c>
      <c r="H46" s="14">
        <v>40000</v>
      </c>
      <c r="I46" s="14"/>
      <c r="J46" s="16" t="s">
        <v>37</v>
      </c>
      <c r="K46" s="14"/>
      <c r="L46" s="7"/>
    </row>
    <row r="47" spans="1:12" ht="51">
      <c r="A47" s="8" t="s">
        <v>107</v>
      </c>
      <c r="B47" s="7">
        <v>851</v>
      </c>
      <c r="C47" s="7">
        <v>85111</v>
      </c>
      <c r="D47" s="7"/>
      <c r="E47" s="16" t="s">
        <v>128</v>
      </c>
      <c r="F47" s="14">
        <v>103000</v>
      </c>
      <c r="G47" s="14">
        <f t="shared" si="0"/>
        <v>103000</v>
      </c>
      <c r="H47" s="14">
        <v>103000</v>
      </c>
      <c r="I47" s="14"/>
      <c r="J47" s="16" t="s">
        <v>37</v>
      </c>
      <c r="K47" s="14"/>
      <c r="L47" s="7"/>
    </row>
    <row r="48" spans="1:12" ht="51">
      <c r="A48" s="8" t="s">
        <v>97</v>
      </c>
      <c r="B48" s="7">
        <v>851</v>
      </c>
      <c r="C48" s="7">
        <v>85154</v>
      </c>
      <c r="D48" s="7"/>
      <c r="E48" s="16" t="s">
        <v>91</v>
      </c>
      <c r="F48" s="14">
        <v>50000</v>
      </c>
      <c r="G48" s="14">
        <f t="shared" si="0"/>
        <v>50000</v>
      </c>
      <c r="H48" s="14">
        <f>30000+20000</f>
        <v>50000</v>
      </c>
      <c r="I48" s="14"/>
      <c r="J48" s="16" t="s">
        <v>37</v>
      </c>
      <c r="K48" s="14"/>
      <c r="L48" s="7"/>
    </row>
    <row r="49" spans="1:12" ht="51">
      <c r="A49" s="8" t="s">
        <v>98</v>
      </c>
      <c r="B49" s="7">
        <v>851</v>
      </c>
      <c r="C49" s="7">
        <v>85154</v>
      </c>
      <c r="D49" s="7"/>
      <c r="E49" s="16" t="s">
        <v>131</v>
      </c>
      <c r="F49" s="14">
        <v>150000</v>
      </c>
      <c r="G49" s="14">
        <f t="shared" si="0"/>
        <v>150000</v>
      </c>
      <c r="H49" s="14">
        <v>150000</v>
      </c>
      <c r="I49" s="14"/>
      <c r="J49" s="16" t="s">
        <v>37</v>
      </c>
      <c r="K49" s="14"/>
      <c r="L49" s="7"/>
    </row>
    <row r="50" spans="1:12" ht="51">
      <c r="A50" s="8" t="s">
        <v>99</v>
      </c>
      <c r="B50" s="7">
        <v>852</v>
      </c>
      <c r="C50" s="7">
        <v>85219</v>
      </c>
      <c r="D50" s="7"/>
      <c r="E50" s="16" t="s">
        <v>160</v>
      </c>
      <c r="F50" s="14">
        <v>6850</v>
      </c>
      <c r="G50" s="14">
        <f t="shared" si="0"/>
        <v>6850</v>
      </c>
      <c r="H50" s="14">
        <v>6850</v>
      </c>
      <c r="I50" s="14"/>
      <c r="J50" s="16" t="s">
        <v>37</v>
      </c>
      <c r="K50" s="14"/>
      <c r="L50" s="7"/>
    </row>
    <row r="51" spans="1:12" ht="51">
      <c r="A51" s="8" t="s">
        <v>100</v>
      </c>
      <c r="B51" s="7">
        <v>900</v>
      </c>
      <c r="C51" s="7">
        <v>90001</v>
      </c>
      <c r="D51" s="7"/>
      <c r="E51" s="16" t="s">
        <v>92</v>
      </c>
      <c r="F51" s="14">
        <v>250000</v>
      </c>
      <c r="G51" s="14">
        <f t="shared" si="0"/>
        <v>250000</v>
      </c>
      <c r="H51" s="14">
        <v>30000</v>
      </c>
      <c r="I51" s="14">
        <v>220000</v>
      </c>
      <c r="J51" s="16" t="s">
        <v>37</v>
      </c>
      <c r="K51" s="14"/>
      <c r="L51" s="7"/>
    </row>
    <row r="52" spans="1:12" ht="51">
      <c r="A52" s="8" t="s">
        <v>108</v>
      </c>
      <c r="B52" s="7">
        <v>900</v>
      </c>
      <c r="C52" s="7">
        <v>90001</v>
      </c>
      <c r="D52" s="7"/>
      <c r="E52" s="16" t="s">
        <v>93</v>
      </c>
      <c r="F52" s="14">
        <v>400000</v>
      </c>
      <c r="G52" s="14">
        <f t="shared" si="0"/>
        <v>400000</v>
      </c>
      <c r="H52" s="14">
        <v>145000</v>
      </c>
      <c r="I52" s="14">
        <v>255000</v>
      </c>
      <c r="J52" s="16" t="s">
        <v>37</v>
      </c>
      <c r="K52" s="14"/>
      <c r="L52" s="7"/>
    </row>
    <row r="53" spans="1:12" ht="51">
      <c r="A53" s="8" t="s">
        <v>115</v>
      </c>
      <c r="B53" s="7">
        <v>900</v>
      </c>
      <c r="C53" s="7">
        <v>90001</v>
      </c>
      <c r="D53" s="7"/>
      <c r="E53" s="16" t="s">
        <v>94</v>
      </c>
      <c r="F53" s="14">
        <v>610000</v>
      </c>
      <c r="G53" s="14">
        <f t="shared" si="0"/>
        <v>610000</v>
      </c>
      <c r="H53" s="14">
        <v>210000</v>
      </c>
      <c r="I53" s="14">
        <v>400000</v>
      </c>
      <c r="J53" s="16" t="s">
        <v>37</v>
      </c>
      <c r="K53" s="14"/>
      <c r="L53" s="7"/>
    </row>
    <row r="54" spans="1:12" ht="51">
      <c r="A54" s="8" t="s">
        <v>121</v>
      </c>
      <c r="B54" s="7">
        <v>900</v>
      </c>
      <c r="C54" s="7">
        <v>90001</v>
      </c>
      <c r="D54" s="7"/>
      <c r="E54" s="16" t="s">
        <v>95</v>
      </c>
      <c r="F54" s="14">
        <v>40000</v>
      </c>
      <c r="G54" s="14">
        <f t="shared" si="0"/>
        <v>40000</v>
      </c>
      <c r="H54" s="14">
        <v>40000</v>
      </c>
      <c r="I54" s="14"/>
      <c r="J54" s="16" t="s">
        <v>37</v>
      </c>
      <c r="K54" s="14"/>
      <c r="L54" s="7"/>
    </row>
    <row r="55" spans="1:12" ht="51">
      <c r="A55" s="8" t="s">
        <v>126</v>
      </c>
      <c r="B55" s="7">
        <v>900</v>
      </c>
      <c r="C55" s="7">
        <v>90001</v>
      </c>
      <c r="D55" s="7"/>
      <c r="E55" s="16" t="s">
        <v>111</v>
      </c>
      <c r="F55" s="14">
        <v>420000</v>
      </c>
      <c r="G55" s="14">
        <f t="shared" si="0"/>
        <v>420000</v>
      </c>
      <c r="H55" s="14">
        <v>70000</v>
      </c>
      <c r="I55" s="14">
        <v>350000</v>
      </c>
      <c r="J55" s="16" t="s">
        <v>37</v>
      </c>
      <c r="K55" s="14"/>
      <c r="L55" s="7"/>
    </row>
    <row r="56" spans="1:12" ht="51">
      <c r="A56" s="8" t="s">
        <v>129</v>
      </c>
      <c r="B56" s="7">
        <v>900</v>
      </c>
      <c r="C56" s="7">
        <v>90001</v>
      </c>
      <c r="D56" s="7"/>
      <c r="E56" s="16" t="s">
        <v>112</v>
      </c>
      <c r="F56" s="14">
        <f>SUM(G56)</f>
        <v>125000</v>
      </c>
      <c r="G56" s="14">
        <f t="shared" si="0"/>
        <v>125000</v>
      </c>
      <c r="H56" s="14">
        <f>20000+15000</f>
        <v>35000</v>
      </c>
      <c r="I56" s="14">
        <v>90000</v>
      </c>
      <c r="J56" s="16" t="s">
        <v>37</v>
      </c>
      <c r="K56" s="14"/>
      <c r="L56" s="7"/>
    </row>
    <row r="57" spans="1:12" ht="51">
      <c r="A57" s="8" t="s">
        <v>148</v>
      </c>
      <c r="B57" s="7">
        <v>900</v>
      </c>
      <c r="C57" s="7">
        <v>90001</v>
      </c>
      <c r="D57" s="7"/>
      <c r="E57" s="16" t="s">
        <v>116</v>
      </c>
      <c r="F57" s="14">
        <v>150000</v>
      </c>
      <c r="G57" s="14">
        <f t="shared" si="0"/>
        <v>150000</v>
      </c>
      <c r="H57" s="14">
        <v>150000</v>
      </c>
      <c r="I57" s="14"/>
      <c r="J57" s="16" t="s">
        <v>37</v>
      </c>
      <c r="K57" s="14"/>
      <c r="L57" s="7"/>
    </row>
    <row r="58" spans="1:12" ht="51">
      <c r="A58" s="8" t="s">
        <v>149</v>
      </c>
      <c r="B58" s="7">
        <v>900</v>
      </c>
      <c r="C58" s="7">
        <v>90001</v>
      </c>
      <c r="D58" s="7"/>
      <c r="E58" s="16" t="s">
        <v>161</v>
      </c>
      <c r="F58" s="14">
        <v>380000</v>
      </c>
      <c r="G58" s="14">
        <f>SUM(H58:K58)</f>
        <v>380000</v>
      </c>
      <c r="H58" s="14">
        <v>380000</v>
      </c>
      <c r="I58" s="14" t="s">
        <v>11</v>
      </c>
      <c r="J58" s="16" t="s">
        <v>37</v>
      </c>
      <c r="K58" s="14"/>
      <c r="L58" s="7"/>
    </row>
    <row r="59" spans="1:12" ht="51">
      <c r="A59" s="8" t="s">
        <v>151</v>
      </c>
      <c r="B59" s="13">
        <v>900</v>
      </c>
      <c r="C59" s="7">
        <v>90017</v>
      </c>
      <c r="D59" s="7"/>
      <c r="E59" s="15" t="s">
        <v>104</v>
      </c>
      <c r="F59" s="14">
        <f>SUM(G59)</f>
        <v>830031</v>
      </c>
      <c r="G59" s="14">
        <f t="shared" si="0"/>
        <v>830031</v>
      </c>
      <c r="H59" s="14">
        <f>100000-16969</f>
        <v>83031</v>
      </c>
      <c r="I59" s="14">
        <f>900000-153000</f>
        <v>747000</v>
      </c>
      <c r="J59" s="16" t="s">
        <v>37</v>
      </c>
      <c r="K59" s="14"/>
      <c r="L59" s="7"/>
    </row>
    <row r="60" spans="1:12" ht="51">
      <c r="A60" s="8" t="s">
        <v>152</v>
      </c>
      <c r="B60" s="7">
        <v>900</v>
      </c>
      <c r="C60" s="7">
        <v>90017</v>
      </c>
      <c r="D60" s="7"/>
      <c r="E60" s="16" t="s">
        <v>118</v>
      </c>
      <c r="F60" s="14">
        <f>SUM(G60)</f>
        <v>1000000</v>
      </c>
      <c r="G60" s="14">
        <f t="shared" si="0"/>
        <v>1000000</v>
      </c>
      <c r="H60" s="14">
        <v>100000</v>
      </c>
      <c r="I60" s="14">
        <v>900000</v>
      </c>
      <c r="J60" s="16" t="s">
        <v>37</v>
      </c>
      <c r="K60" s="14"/>
      <c r="L60" s="7"/>
    </row>
    <row r="61" spans="1:12" ht="51">
      <c r="A61" s="8" t="s">
        <v>153</v>
      </c>
      <c r="B61" s="7">
        <v>900</v>
      </c>
      <c r="C61" s="7">
        <v>90015</v>
      </c>
      <c r="D61" s="7"/>
      <c r="E61" s="16" t="s">
        <v>96</v>
      </c>
      <c r="F61" s="14">
        <v>342000</v>
      </c>
      <c r="G61" s="14">
        <f t="shared" si="0"/>
        <v>342000</v>
      </c>
      <c r="H61" s="14">
        <v>342000</v>
      </c>
      <c r="I61" s="14"/>
      <c r="J61" s="16" t="s">
        <v>37</v>
      </c>
      <c r="K61" s="14"/>
      <c r="L61" s="7"/>
    </row>
    <row r="62" spans="1:12" ht="51">
      <c r="A62" s="8" t="s">
        <v>162</v>
      </c>
      <c r="B62" s="7">
        <v>921</v>
      </c>
      <c r="C62" s="7">
        <v>92195</v>
      </c>
      <c r="D62" s="7"/>
      <c r="E62" s="16" t="s">
        <v>101</v>
      </c>
      <c r="F62" s="18">
        <v>176600</v>
      </c>
      <c r="G62" s="14">
        <f t="shared" si="0"/>
        <v>176600</v>
      </c>
      <c r="H62" s="14">
        <f>200000-23400</f>
        <v>176600</v>
      </c>
      <c r="I62" s="14"/>
      <c r="J62" s="16" t="s">
        <v>37</v>
      </c>
      <c r="K62" s="14"/>
      <c r="L62" s="7"/>
    </row>
    <row r="63" spans="1:12" ht="51">
      <c r="A63" s="8" t="s">
        <v>210</v>
      </c>
      <c r="B63" s="7">
        <v>926</v>
      </c>
      <c r="C63" s="7">
        <v>92604</v>
      </c>
      <c r="D63" s="7"/>
      <c r="E63" s="16" t="s">
        <v>113</v>
      </c>
      <c r="F63" s="14">
        <v>134500</v>
      </c>
      <c r="G63" s="14">
        <f t="shared" si="0"/>
        <v>134500</v>
      </c>
      <c r="H63" s="14">
        <v>134500</v>
      </c>
      <c r="I63" s="14"/>
      <c r="J63" s="16" t="s">
        <v>37</v>
      </c>
      <c r="K63" s="14"/>
      <c r="L63" s="7"/>
    </row>
    <row r="64" spans="1:12" ht="51">
      <c r="A64" s="8" t="s">
        <v>163</v>
      </c>
      <c r="B64" s="7">
        <v>926</v>
      </c>
      <c r="C64" s="7">
        <v>92604</v>
      </c>
      <c r="D64" s="7"/>
      <c r="E64" s="16" t="s">
        <v>102</v>
      </c>
      <c r="F64" s="14">
        <v>3170000</v>
      </c>
      <c r="G64" s="14">
        <f t="shared" si="0"/>
        <v>3170000</v>
      </c>
      <c r="H64" s="14">
        <f>1235000+2100000-165000</f>
        <v>3170000</v>
      </c>
      <c r="I64" s="14"/>
      <c r="J64" s="16" t="s">
        <v>37</v>
      </c>
      <c r="K64" s="14"/>
      <c r="L64" s="7"/>
    </row>
    <row r="65" spans="1:12" ht="12.75">
      <c r="A65" s="8" t="s">
        <v>11</v>
      </c>
      <c r="B65" s="7"/>
      <c r="C65" s="7"/>
      <c r="D65" s="7"/>
      <c r="E65" s="7"/>
      <c r="F65" s="7"/>
      <c r="G65" s="7"/>
      <c r="H65" s="7"/>
      <c r="I65" s="7"/>
      <c r="J65" s="7"/>
      <c r="K65" s="14"/>
      <c r="L65" s="7"/>
    </row>
    <row r="66" spans="1:12" ht="22.5" customHeight="1">
      <c r="A66" s="150" t="s">
        <v>31</v>
      </c>
      <c r="B66" s="150"/>
      <c r="C66" s="150"/>
      <c r="D66" s="150"/>
      <c r="E66" s="150"/>
      <c r="F66" s="14">
        <f>SUM(F9:F64)</f>
        <v>24290554</v>
      </c>
      <c r="G66" s="14">
        <f t="shared" si="0"/>
        <v>24290554</v>
      </c>
      <c r="H66" s="14">
        <f>SUM(H9:H64)</f>
        <v>14389359</v>
      </c>
      <c r="I66" s="14">
        <f>SUM(I9:I64)</f>
        <v>9901195</v>
      </c>
      <c r="J66" s="14">
        <f>SUM(J9:J64)</f>
        <v>0</v>
      </c>
      <c r="K66" s="14">
        <f>SUM(K9:K65)</f>
        <v>0</v>
      </c>
      <c r="L66" s="11" t="s">
        <v>17</v>
      </c>
    </row>
    <row r="67" ht="12.75">
      <c r="A67" s="1" t="s">
        <v>23</v>
      </c>
    </row>
    <row r="68" ht="12.75">
      <c r="A68" s="1" t="s">
        <v>20</v>
      </c>
    </row>
    <row r="69" ht="12.75">
      <c r="A69" s="1" t="s">
        <v>21</v>
      </c>
    </row>
    <row r="70" ht="12.75">
      <c r="A70" s="1" t="s">
        <v>22</v>
      </c>
    </row>
    <row r="72" ht="12.75">
      <c r="A72" s="12" t="s">
        <v>11</v>
      </c>
    </row>
  </sheetData>
  <sheetProtection/>
  <mergeCells count="16">
    <mergeCell ref="A66:E66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&amp;C
Załącznik Nr 3a do Uchwały Nr XIX/169/2007 Rady Miejskiej w Łowiczu z dnia 27 grudnia 2007 roku&amp;R&amp;9Załącznik nr 3
do Uchwały Nr XXVIII/252/2008 Rady Miejskiej  w Łowiczu
z dnia 28 sierpnia 2008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51" t="s">
        <v>167</v>
      </c>
      <c r="B1" s="151"/>
      <c r="C1" s="151"/>
      <c r="D1" s="151"/>
      <c r="E1" s="151"/>
      <c r="F1" s="151"/>
    </row>
    <row r="2" spans="5:6" ht="19.5" customHeight="1">
      <c r="E2" s="34"/>
      <c r="F2" s="34"/>
    </row>
    <row r="3" ht="19.5" customHeight="1">
      <c r="F3" s="77" t="s">
        <v>16</v>
      </c>
    </row>
    <row r="4" spans="1:6" ht="19.5" customHeight="1">
      <c r="A4" s="76" t="s">
        <v>19</v>
      </c>
      <c r="B4" s="76" t="s">
        <v>1</v>
      </c>
      <c r="C4" s="76" t="s">
        <v>2</v>
      </c>
      <c r="D4" s="76" t="s">
        <v>132</v>
      </c>
      <c r="E4" s="76" t="s">
        <v>168</v>
      </c>
      <c r="F4" s="76" t="s">
        <v>169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78">
        <v>1</v>
      </c>
      <c r="B6" s="78">
        <v>921</v>
      </c>
      <c r="C6" s="78">
        <v>92109</v>
      </c>
      <c r="D6" s="78"/>
      <c r="E6" s="78" t="s">
        <v>170</v>
      </c>
      <c r="F6" s="79">
        <f>813900+8000+12000+3500</f>
        <v>837400</v>
      </c>
    </row>
    <row r="7" spans="1:6" ht="30" customHeight="1">
      <c r="A7" s="80">
        <v>2</v>
      </c>
      <c r="B7" s="80">
        <v>921</v>
      </c>
      <c r="C7" s="80">
        <v>92116</v>
      </c>
      <c r="D7" s="80"/>
      <c r="E7" s="80" t="s">
        <v>171</v>
      </c>
      <c r="F7" s="81">
        <f>583200+10000</f>
        <v>593200</v>
      </c>
    </row>
    <row r="8" spans="1:6" ht="30" customHeight="1">
      <c r="A8" s="80"/>
      <c r="B8" s="80"/>
      <c r="C8" s="80"/>
      <c r="D8" s="80"/>
      <c r="E8" s="80"/>
      <c r="F8" s="81"/>
    </row>
    <row r="9" spans="1:6" ht="30" customHeight="1">
      <c r="A9" s="82"/>
      <c r="B9" s="82"/>
      <c r="C9" s="82"/>
      <c r="D9" s="82"/>
      <c r="E9" s="82"/>
      <c r="F9" s="83"/>
    </row>
    <row r="10" spans="1:6" ht="30" customHeight="1">
      <c r="A10" s="153" t="s">
        <v>31</v>
      </c>
      <c r="B10" s="154"/>
      <c r="C10" s="154"/>
      <c r="D10" s="154"/>
      <c r="E10" s="155"/>
      <c r="F10" s="84">
        <f>SUM(F6:F9)</f>
        <v>1430600</v>
      </c>
    </row>
    <row r="12" ht="12.75">
      <c r="A12" s="35" t="s">
        <v>11</v>
      </c>
    </row>
    <row r="13" ht="12.75">
      <c r="A13" s="12" t="s">
        <v>172</v>
      </c>
    </row>
    <row r="15" ht="12.75">
      <c r="A15" s="12" t="s">
        <v>11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&amp;C
Załącznik Nr 11 do Uchwały Nr XIX/169/2007 Rady Miejskiej w Łowiczu z dnia 27 grudnia 2007 roku&amp;R&amp;9Załącznik nr 4
do Uchwały Nr XXVIII/252/2008  Rady Miejskiej w Łowiczu
z dnia 28 sierpnia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Jacek Foks</cp:lastModifiedBy>
  <cp:lastPrinted>2008-08-29T07:32:26Z</cp:lastPrinted>
  <dcterms:created xsi:type="dcterms:W3CDTF">1998-12-09T13:02:10Z</dcterms:created>
  <dcterms:modified xsi:type="dcterms:W3CDTF">2008-10-07T11:33:38Z</dcterms:modified>
  <cp:category/>
  <cp:version/>
  <cp:contentType/>
  <cp:contentStatus/>
</cp:coreProperties>
</file>