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900" firstSheet="1" activeTab="1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 " sheetId="8" r:id="rId8"/>
    <sheet name="9" sheetId="9" r:id="rId9"/>
    <sheet name="10" sheetId="10" r:id="rId10"/>
    <sheet name="11" sheetId="11" r:id="rId11"/>
    <sheet name="12" sheetId="12" r:id="rId12"/>
    <sheet name="13 " sheetId="13" r:id="rId13"/>
    <sheet name="14" sheetId="14" r:id="rId14"/>
    <sheet name="15" sheetId="15" r:id="rId15"/>
    <sheet name="16" sheetId="16" r:id="rId16"/>
    <sheet name="17" sheetId="17" r:id="rId17"/>
  </sheets>
  <definedNames/>
  <calcPr fullCalcOnLoad="1"/>
</workbook>
</file>

<file path=xl/sharedStrings.xml><?xml version="1.0" encoding="utf-8"?>
<sst xmlns="http://schemas.openxmlformats.org/spreadsheetml/2006/main" count="876" uniqueCount="449">
  <si>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</si>
  <si>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</si>
  <si>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</si>
  <si>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</si>
  <si>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</si>
  <si>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</si>
  <si>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</si>
  <si>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</si>
  <si>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</si>
  <si>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</si>
  <si>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</si>
  <si>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</si>
  <si>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</si>
  <si>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</si>
  <si>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</si>
  <si>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</si>
  <si>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</si>
  <si>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</si>
  <si>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</si>
  <si>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</si>
  <si>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</si>
  <si>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</si>
  <si>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</si>
  <si>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</si>
  <si>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</si>
  <si>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</si>
  <si>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</si>
  <si>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</si>
  <si>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</si>
  <si>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</si>
  <si>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</si>
  <si>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</si>
  <si>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</si>
  <si>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</si>
  <si>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</si>
  <si>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</si>
  <si>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</si>
  <si>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</si>
  <si>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</si>
  <si>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</si>
  <si>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</si>
  <si>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</si>
  <si>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</si>
  <si>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</si>
  <si>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</si>
  <si>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</si>
  <si>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</si>
  <si>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</si>
  <si>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</si>
  <si>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</si>
  <si>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</si>
  <si>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</si>
  <si>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</si>
  <si>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</si>
  <si>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</si>
  <si>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</si>
  <si>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</si>
  <si>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</si>
  <si>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</si>
  <si>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</si>
  <si>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</si>
  <si>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</si>
  <si>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</si>
  <si>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</si>
  <si>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</si>
  <si>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</si>
  <si>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</si>
  <si>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</si>
  <si>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</si>
  <si>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Nazwa jednostki
 otrzymującej dotację</t>
  </si>
  <si>
    <t>Zakres</t>
  </si>
  <si>
    <t>Planowane wydatki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</si>
  <si>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</si>
  <si>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</si>
  <si>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</si>
  <si>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</si>
  <si>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</si>
  <si>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</si>
  <si>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</si>
  <si>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</si>
  <si>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</si>
  <si>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</si>
  <si>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Prognoza</t>
  </si>
  <si>
    <t>obligacji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</si>
  <si>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</si>
  <si>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</si>
  <si>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</si>
  <si>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</si>
  <si>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</si>
  <si>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</si>
  <si>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</si>
  <si>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</si>
  <si>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</si>
  <si>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</si>
  <si>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</si>
  <si>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</si>
  <si>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</si>
  <si>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</si>
  <si>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</si>
  <si>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</si>
  <si>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</si>
  <si>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</si>
  <si>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</si>
  <si>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</si>
  <si>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</si>
  <si>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</si>
  <si>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</si>
  <si>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</si>
  <si>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</si>
  <si>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</si>
  <si>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</si>
  <si>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</si>
  <si>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</si>
  <si>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</si>
  <si>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</si>
  <si>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</si>
  <si>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</si>
  <si>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</si>
  <si>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</si>
  <si>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</si>
  <si>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</si>
  <si>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</si>
  <si>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</si>
  <si>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</si>
  <si>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</si>
  <si>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</si>
  <si>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</si>
  <si>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</si>
  <si>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</si>
  <si>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</si>
  <si>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</si>
  <si>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z tego źródła finansowania</t>
  </si>
  <si>
    <t>środki pochodzące
 z innych  źródeł*</t>
  </si>
  <si>
    <t>2010 r.</t>
  </si>
  <si>
    <t>bieżące</t>
  </si>
  <si>
    <t xml:space="preserve">majątkowe </t>
  </si>
  <si>
    <t>w tym :</t>
  </si>
  <si>
    <t>Plan na 2008 r.</t>
  </si>
  <si>
    <t>§ 944</t>
  </si>
  <si>
    <t>Plan dochodów  budżetu państwa związanych z realizacją zadań z zakresu</t>
  </si>
  <si>
    <t>administracji rządowej oraz innych zadań zleconych gminom ustawami</t>
  </si>
  <si>
    <t>Rozdz</t>
  </si>
  <si>
    <t>Plan</t>
  </si>
  <si>
    <t>Administracja publiczna</t>
  </si>
  <si>
    <t>Urzędy wojewódzkie</t>
  </si>
  <si>
    <t>0690</t>
  </si>
  <si>
    <t>Wpływy z różnych opłat</t>
  </si>
  <si>
    <t>z tytułu opłat za wydawane nowe dowody osobiste</t>
  </si>
  <si>
    <t>Nazwa podmiotu</t>
  </si>
  <si>
    <t xml:space="preserve"> Dofinansowanie Policji</t>
  </si>
  <si>
    <t>utrzymanie dróg</t>
  </si>
  <si>
    <t>utrzymanie schroniska dla psów</t>
  </si>
  <si>
    <t>dotacja przedmiotowa w tym:</t>
  </si>
  <si>
    <t>1.1.1</t>
  </si>
  <si>
    <t>1.1.2</t>
  </si>
  <si>
    <t>1.1.3</t>
  </si>
  <si>
    <t>1.2.1</t>
  </si>
  <si>
    <t xml:space="preserve">pożyczki </t>
  </si>
  <si>
    <t>1.2.2</t>
  </si>
  <si>
    <t>EBOiR</t>
  </si>
  <si>
    <t>1.2.3</t>
  </si>
  <si>
    <t>1.3.1</t>
  </si>
  <si>
    <t>1.3.2</t>
  </si>
  <si>
    <t xml:space="preserve">Planowane zobowiązania </t>
  </si>
  <si>
    <t>2.1.1</t>
  </si>
  <si>
    <t>2.1.2</t>
  </si>
  <si>
    <t>2.1.3</t>
  </si>
  <si>
    <t>Spłata zobowiązań z tytułu prefinansowania</t>
  </si>
  <si>
    <t>Relacje do dochodów (w %):</t>
  </si>
  <si>
    <r>
      <t xml:space="preserve">Zobowiązania wg tytułów dłużnych: </t>
    </r>
    <r>
      <rPr>
        <sz val="11"/>
        <rFont val="Arial"/>
        <family val="2"/>
      </rPr>
      <t>(1.1+1.2+1.3)</t>
    </r>
  </si>
  <si>
    <r>
      <t xml:space="preserve">długu </t>
    </r>
    <r>
      <rPr>
        <sz val="11"/>
        <rFont val="Arial"/>
        <family val="2"/>
      </rPr>
      <t>(art. 170 ust. 1)         (1-2.1-2.2):3</t>
    </r>
  </si>
  <si>
    <r>
      <t xml:space="preserve">długu po uwzględnieniu wyłączeń </t>
    </r>
    <r>
      <rPr>
        <sz val="11"/>
        <rFont val="Arial"/>
        <family val="2"/>
      </rPr>
      <t>(art. 170 ust. 3)  (1.1+1.2-2.1):3</t>
    </r>
  </si>
  <si>
    <r>
      <t xml:space="preserve">spłaty zadłużenia </t>
    </r>
    <r>
      <rPr>
        <sz val="11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</si>
  <si>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1"/>
        <rFont val="Arial"/>
        <family val="2"/>
      </rPr>
      <t>(art. 169 ust. 3)      (2.1+2.3):3</t>
    </r>
  </si>
  <si>
    <t>2011r</t>
  </si>
  <si>
    <t>9.</t>
  </si>
  <si>
    <t>10.</t>
  </si>
  <si>
    <t>11.</t>
  </si>
  <si>
    <t>12.</t>
  </si>
  <si>
    <t>13.</t>
  </si>
  <si>
    <t>2012r</t>
  </si>
  <si>
    <t>14.</t>
  </si>
  <si>
    <t>15.</t>
  </si>
  <si>
    <t>16.</t>
  </si>
  <si>
    <t>18.</t>
  </si>
  <si>
    <t>19.</t>
  </si>
  <si>
    <t>20.</t>
  </si>
  <si>
    <t>Łowicki Ośrodek kultury w Łowiczu</t>
  </si>
  <si>
    <t>Miejska Biblioteka w Łowiczu</t>
  </si>
  <si>
    <t>Utwardzenie terenu pod wiaty przystankowe</t>
  </si>
  <si>
    <t>Drogi gminne- dokumentacje</t>
  </si>
  <si>
    <t>Przebudowa mostu- ul.Mostowa- dokumentacja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</si>
  <si>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</si>
  <si>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</si>
  <si>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</si>
  <si>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</si>
  <si>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</si>
  <si>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</si>
  <si>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</si>
  <si>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</si>
  <si>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</si>
  <si>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</si>
  <si>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</si>
  <si>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</si>
  <si>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</si>
  <si>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</si>
  <si>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</si>
  <si>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</si>
  <si>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</si>
  <si>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</si>
  <si>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Wykup gruntów</t>
  </si>
  <si>
    <t>Budowa boiska SP Nr 1</t>
  </si>
  <si>
    <t>Separatory</t>
  </si>
  <si>
    <t>Kanalizacja sanitarna ul.Wschodnia, Kresowa</t>
  </si>
  <si>
    <t>Oświetlenie ulic</t>
  </si>
  <si>
    <t>41.</t>
  </si>
  <si>
    <t>43.</t>
  </si>
  <si>
    <t>Modernizacja stadionu OSiR</t>
  </si>
  <si>
    <t>Renowacja zespołu dawnej Kolegiaty Prymasowskiej w Łowiczu- najcenniejszego skarbu Ziemi Łowickiej wraz z utworzeniem kompleksu rekreacyjno-wypoczynkowego w parku Błonie</t>
  </si>
  <si>
    <t>Pijarska Szkoła Podstawowa Królowej Pokoju      w Łowiczu</t>
  </si>
  <si>
    <t>Pijarskie Gimnazjum Królowej Pokoju w Łowiczu</t>
  </si>
  <si>
    <t>Dofinansowanie gotowości bojowej Ochotniczej Straży Pożarnej</t>
  </si>
  <si>
    <t>Dofinansowanie gotowości bojowej Ochotniczej Straży Pożarnej - Ratownictwo Wodne</t>
  </si>
  <si>
    <t xml:space="preserve">Dział </t>
  </si>
  <si>
    <t>Gospodarka komunalna i ochrona środowiska</t>
  </si>
  <si>
    <t>Przelewy redystrybucyjne z tyt.opłat za korzystanie ze środowiska</t>
  </si>
  <si>
    <t>Zakup materiałów i wyposażenia</t>
  </si>
  <si>
    <t>Zakup usług pozostałych</t>
  </si>
  <si>
    <t>Podatek od towarów i usług</t>
  </si>
  <si>
    <t>Wydatki inwestycyjne funduszy celowych</t>
  </si>
  <si>
    <t>Fundusz Ochrony Środowiska i Gospodarki Wodnej</t>
  </si>
  <si>
    <t>A.</t>
  </si>
  <si>
    <t>1.Zakład Usług Komunalnych</t>
  </si>
  <si>
    <t>Przeciwdziałanie alkoholizmowi</t>
  </si>
  <si>
    <t>Zadania z zakresu krzewienia kultury fizycznej</t>
  </si>
  <si>
    <t>Filharmonie, orkiestry, chóry i kapele</t>
  </si>
  <si>
    <t>3.000</t>
  </si>
  <si>
    <t>w tym:                                                                  dotacja celowa na dofinansowanie zakupów inwestycyjnych</t>
  </si>
  <si>
    <t xml:space="preserve">  </t>
  </si>
  <si>
    <t xml:space="preserve">Wpłaty na fundusz celowy  </t>
  </si>
  <si>
    <t>dotacje
z budżetu</t>
  </si>
  <si>
    <t>Komenda Wojewódzka Policji</t>
  </si>
  <si>
    <t>Pomoc społeczna</t>
  </si>
  <si>
    <t>Świadczenia rodzinne, zaliczka alimentacyjna oraz składki na ubezpieczenia emerytalne i rentowe z ubezpieczenia społecznego</t>
  </si>
  <si>
    <t>0970</t>
  </si>
  <si>
    <t>Wpływy z różnych dochodów</t>
  </si>
  <si>
    <t>Zadania inwestycyjne w 2009 r.</t>
  </si>
  <si>
    <t>Limity wydatków na wieloletnie programy inwestycyjne w latach 2009 - 2012</t>
  </si>
  <si>
    <r>
      <t xml:space="preserve">rok 2009 </t>
    </r>
    <r>
      <rPr>
        <b/>
        <sz val="10"/>
        <rFont val="Arial CE"/>
        <family val="0"/>
      </rPr>
      <t>(8+9+10+11)</t>
    </r>
  </si>
  <si>
    <t>Przychody i rozchody budżetu w 2009 r.</t>
  </si>
  <si>
    <t>Kwota 2009 r</t>
  </si>
  <si>
    <t>Dochody i wydatki związane z realizacją zadań z zakresu administracji rządowej i innych zadań zleconych ustawami w 2009 r</t>
  </si>
  <si>
    <t>Dochody i wydatki na realizację własnych zadań  bieżących gminy związane z otrzymaną dotacją z budżetu państwa w 2009 roku</t>
  </si>
  <si>
    <t>na  2009 rok</t>
  </si>
  <si>
    <t>Dotacje przedmiotowe dla zakładów budżetowych w 2009 roku</t>
  </si>
  <si>
    <t>Dotacje podmiotowe dla publicznych szkół podstawowych i gimnazjów niezaliczanych do sektora finansów publicznych                  w 2009 roku</t>
  </si>
  <si>
    <t>Dotacje podmiotowe dla Instytucji Kultury w 2009 roku</t>
  </si>
  <si>
    <t>Dotacje celowe na zadania własne gminy realizowane przez podmioty należące
i nienależące do sektora finansów publicznych w 2009 r.</t>
  </si>
  <si>
    <t>Dotacja  z budżetu Miasta dla  innych jednostek sektora finansów publicznych na  2009 r.</t>
  </si>
  <si>
    <t xml:space="preserve"> oraz dochodów i wydatków rachunków dochodów własnych jednostek budżetowych na 2009 r.</t>
  </si>
  <si>
    <t>Ochrony Środowiska i Gospodarki Wodnej w 2009 r</t>
  </si>
  <si>
    <t>Prognoza kwoty długu i spłat na rok 2009 i lata następne</t>
  </si>
  <si>
    <t>Kwota długu na dzień 31.12.2008</t>
  </si>
  <si>
    <t>TRANSPORT I ŁĄCZNOŚĆ</t>
  </si>
  <si>
    <t>Drogi publiczne gminne</t>
  </si>
  <si>
    <t>0830</t>
  </si>
  <si>
    <t>ADMINISTRACJA PUBLICZNA</t>
  </si>
  <si>
    <t>Pozostała działalność</t>
  </si>
  <si>
    <t>0490</t>
  </si>
  <si>
    <t>0920</t>
  </si>
  <si>
    <t>Różne rozliczenia finansowe</t>
  </si>
  <si>
    <t>OŚWIATA I WYCHOWANIE</t>
  </si>
  <si>
    <t>Ośrodki pomocy społecznej</t>
  </si>
  <si>
    <t>0750</t>
  </si>
  <si>
    <t>EDUKACYJNA OPIEKA WYCHOWAWCZA</t>
  </si>
  <si>
    <t>Dochody budżetu gminy na 2009 r.</t>
  </si>
  <si>
    <t>Planowane dochody na 2009 r</t>
  </si>
  <si>
    <t>Lokalny transport zbiorowy</t>
  </si>
  <si>
    <t>Wynagrodzenia i pochodne od wynagrodzeń</t>
  </si>
  <si>
    <t>WYTWARZANIE I ZAOPATRZENIE W ENERGIĘ ELEKTRYCZNĄ, GAZ I WODĘ</t>
  </si>
  <si>
    <t>Dostarczanie wody</t>
  </si>
  <si>
    <t>GOSPODARKA MIESZKANIOWA</t>
  </si>
  <si>
    <t>Zakłady gospodarki mieszkaniowej</t>
  </si>
  <si>
    <t>Urzędy gmin (miast i miast na prawach powiatu)</t>
  </si>
  <si>
    <t>Szkoły podstawowe</t>
  </si>
  <si>
    <t>Gimnazja</t>
  </si>
  <si>
    <t>HANDEL</t>
  </si>
  <si>
    <t>BEZPIECZEŃSTWO PUBLICZNE I OCHRONA PRZECIWPOŻAROWA</t>
  </si>
  <si>
    <t>Stołówki szkolne</t>
  </si>
  <si>
    <t xml:space="preserve">KULTURA FIZYCZNA I SPORT </t>
  </si>
  <si>
    <t>Instytucje kultury fizycznej -OSiR</t>
  </si>
  <si>
    <t>010</t>
  </si>
  <si>
    <t>ROLNICTWO I ŁOWIECTWO</t>
  </si>
  <si>
    <t>01030</t>
  </si>
  <si>
    <t>Izby rolnicze</t>
  </si>
  <si>
    <t>DZIAŁALNOŚĆ USŁUGOWA</t>
  </si>
  <si>
    <t>Opracowania geodezyjne i kartograficzne</t>
  </si>
  <si>
    <t>Cmentarze</t>
  </si>
  <si>
    <t>Rady gmin (miast i miast na prawach powiatu)</t>
  </si>
  <si>
    <t>Promocja jednostek samorządu terytorialnego</t>
  </si>
  <si>
    <t>URZĘDY NACZELNYCH ORGANÓW WŁADZY PAŃSTWOWEJ, KONTROLI  I OCHRONY PRAWA ORAZ SĄDOWNICTWA</t>
  </si>
  <si>
    <t>Urzędy naczelnych organów władzy państwowej, kontroli i ochrony prawa</t>
  </si>
  <si>
    <t>Komendy wojewódzkie Policji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</si>
  <si>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</si>
  <si>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</si>
  <si>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</si>
  <si>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</si>
  <si>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</si>
  <si>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RÓŻNE ROZLICZENIA</t>
  </si>
  <si>
    <t>Rezerwy ogólne i celowe</t>
  </si>
  <si>
    <t>Oddziały przedszkolne w szkołach podstawowych</t>
  </si>
  <si>
    <t>Przedszkola</t>
  </si>
  <si>
    <t>Dokształcanie i doskonalenie nauczycieli</t>
  </si>
  <si>
    <t>OCHRONA ZDROWIA</t>
  </si>
  <si>
    <t>POMOC SPOŁECZNA</t>
  </si>
  <si>
    <t>Ośrodki wsparcia</t>
  </si>
  <si>
    <t>Składki na ubezpieczenie zdrowotne opłacane za osoby pobierające niektóre świadczenia z pomocy społecznej oraz niektóre świadczenia rodzinne</t>
  </si>
  <si>
    <t xml:space="preserve">Zasiłki i pomoc w naturze oraz składki na ubezpieczenia emerytalne i rentowe </t>
  </si>
  <si>
    <t>Dodatki mieszkaniowe</t>
  </si>
  <si>
    <t>Usługi opiekuńcze i specjalistyczne usługi opiekuńcze</t>
  </si>
  <si>
    <t>POZOSTAŁE ZADANIA W ZAKRESIE POLITYKI SPOŁECZNEJ</t>
  </si>
  <si>
    <t>Żłobki</t>
  </si>
  <si>
    <t>Świetlice szkolne</t>
  </si>
  <si>
    <t>GOSPODARKA KOMUNALNA I OCHRONA ŚRODOWISKA</t>
  </si>
  <si>
    <t>Gospodarka ściekowa i ochrona wód</t>
  </si>
  <si>
    <t>Oświetlenie ulic, placów i dróg</t>
  </si>
  <si>
    <t>Gospodarka odpadami</t>
  </si>
  <si>
    <t>Oczyszczanie miast i wsi</t>
  </si>
  <si>
    <t>Utrzymanie zieleni w miastach i gminach</t>
  </si>
  <si>
    <t>Zakłady gospodarki komunalnej</t>
  </si>
  <si>
    <t>KULTURA I OCHRONA DZIEDZICTWA NARODOWEGO</t>
  </si>
  <si>
    <t>Domy i ośrodki kultury, świetlice i kluby</t>
  </si>
  <si>
    <t>Biblioteki</t>
  </si>
  <si>
    <t>Wydatki budżetu gminy na  2009 r.</t>
  </si>
  <si>
    <t>Plan
na 2009 r.
(5+10)</t>
  </si>
  <si>
    <t>Zadania w zakresie kultury fizycznej</t>
  </si>
  <si>
    <t>wpływy z usług</t>
  </si>
  <si>
    <t>pozostałe odsetki</t>
  </si>
  <si>
    <t>dochody z najmu i dzierżawy składników majątkowych Skarbu Państwa, j.s.t. lub innych jednostek zaliczanych do sektora finansów publicznych oraz innych umów o podobnym charakterze</t>
  </si>
  <si>
    <t>wpływy z różnych dochodów</t>
  </si>
  <si>
    <t>Gospodarka gruntami i nieruchomościami</t>
  </si>
  <si>
    <t>0470</t>
  </si>
  <si>
    <t>wpływy z opłat za zarząd, użytkowanie i użytkowanie wieczyste nieruchomości</t>
  </si>
  <si>
    <t>wpływy z innych lokalnych opłat pobieranych przez j.s.t. na podstawie odrębnych ustaw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</si>
  <si>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</si>
  <si>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</si>
  <si>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</si>
  <si>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</si>
  <si>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</si>
  <si>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</si>
  <si>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ADMINISTRACJA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</si>
  <si>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</si>
  <si>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</si>
  <si>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j.s.t. związane z realizacją zadań z zakresu administracji rządowej oraz innych zadań zleconych ustawami</t>
  </si>
  <si>
    <t>URZĘDY NACZELNYCH ORGANÓW WŁADZY, KONTROLI I OCHRONY PRAWA ORAZ SĄDOWNICTWA</t>
  </si>
  <si>
    <t>Urzędy naczelnych organów władzy, kontroli i ochrony prawa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</si>
  <si>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</si>
  <si>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</si>
  <si>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</si>
  <si>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</si>
  <si>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</si>
  <si>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</si>
  <si>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</si>
  <si>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</si>
  <si>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</si>
  <si>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</si>
  <si>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</si>
  <si>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</si>
  <si>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</si>
  <si>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</si>
  <si>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0500</t>
  </si>
  <si>
    <t>podatek od czynności cywilnoprawnych</t>
  </si>
  <si>
    <t>rekompensaty utraconych dochodów w podatkach i opłatach lokalnych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</si>
  <si>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</si>
  <si>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</si>
  <si>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</si>
  <si>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Wpływy z innych opłat stanowiących dochody jednostek samorządu terytorialnego na podstawie ustaw</t>
  </si>
  <si>
    <t>0410</t>
  </si>
  <si>
    <t>wpływy z opłaty skarbowej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</si>
  <si>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</si>
  <si>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</si>
  <si>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</si>
  <si>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</si>
  <si>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</si>
  <si>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</si>
  <si>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subwencje ogólne z budżetu państwa</t>
  </si>
  <si>
    <t>Część równoważąca subwencji ogólnej dla gmin</t>
  </si>
  <si>
    <t>0480</t>
  </si>
  <si>
    <t>wpływy z opłat za wydawanie zezwoleń na sprzedaż alkoholu</t>
  </si>
  <si>
    <t>Zasiłki i pomoc w naturze oraz składki na ubezpieczenia emerytalne i rentowe</t>
  </si>
  <si>
    <t>dotacje celowe otrzymane z budżetu państwa na realizację własnych zadań bieżących gmin (związków gmin)</t>
  </si>
  <si>
    <t>KULTURA FIZYCZNA I SPORT</t>
  </si>
  <si>
    <t>Instytucje kultury fizycznej</t>
  </si>
  <si>
    <t>Różne opłaty i składki</t>
  </si>
  <si>
    <t>Zwalczanie narkomanii</t>
  </si>
  <si>
    <t>rok budżetowy 2009 (8+9+10+11)</t>
  </si>
  <si>
    <t>2013r</t>
  </si>
  <si>
    <t>Przebudowa istniejących komunalnych ujęć wody, rozbudowa i przebudowa obiektów stacji uzdatniania wody i budowa akredytowanego laboratorium w Łowiczu przy ul.Blich</t>
  </si>
  <si>
    <t>Przebudowa mostu w ul. Mostowej</t>
  </si>
  <si>
    <t>e-urząd  w Łowiczu</t>
  </si>
  <si>
    <t>Komendy powiatowe Państwowej Straży Pożarnej</t>
  </si>
  <si>
    <t>Zarządzanie kryzysowe</t>
  </si>
  <si>
    <t>Obsługa papierów wartościowych, kredytów i pożyczek jednostek samorządu terytorialnego</t>
  </si>
  <si>
    <t>Integracja systemu dróg krajowych, wojewódzkich,powiatowych z systemem dróg gminnych -ul. Broniewskiego do połączenia z ul. 1-go Maja</t>
  </si>
  <si>
    <t>Rozliczenia
z budżetem
z tytułu wpłat nadwyżek środków za 2008 r.</t>
  </si>
  <si>
    <t>pożyczek i kredytów</t>
  </si>
  <si>
    <r>
      <t>* Uwaga:</t>
    </r>
    <r>
      <rPr>
        <sz val="10"/>
        <rFont val="Arial"/>
        <family val="2"/>
      </rPr>
      <t xml:space="preserve"> pomniejsza się planowane na 2008 r pożyczki  z WFOŚiGW o kwotę  890 tys.  </t>
    </r>
  </si>
  <si>
    <r>
      <t xml:space="preserve">* Uwaga: </t>
    </r>
    <r>
      <rPr>
        <sz val="10"/>
        <rFont val="Arial CE"/>
        <family val="0"/>
      </rPr>
      <t xml:space="preserve">pomniejsza się dług o kwotę umorzeń  pożyczek z WFOŚiGW w 2008 r w wysokości  84.100 zł.  </t>
    </r>
  </si>
  <si>
    <t xml:space="preserve">Przebudowa instalacji sieci strukturalnej wraz z dedykowaną siecią elektryczna </t>
  </si>
  <si>
    <t>Wiaty przystankowe - 3 szt.</t>
  </si>
  <si>
    <t>Przebudowa kanalizacji deszczowej ul.Tkaczew</t>
  </si>
  <si>
    <t>Kanalizacja deszczowa- ul.Słowackiego</t>
  </si>
  <si>
    <t>Przebudowa chodników ul. Ułańska</t>
  </si>
  <si>
    <t>Droga ul.Otolanka, Wyspiańskiego</t>
  </si>
  <si>
    <t>Droga przy blokach - Czajki</t>
  </si>
  <si>
    <t>Integracja systemu dróg krajowych, wojewódzkich, powiatowych z systemem dróg gminnych - ul.Broniewskiego do połączenia z ul.1-go Maja -dokumentacja</t>
  </si>
  <si>
    <t>Budowa bloku komunalnego</t>
  </si>
  <si>
    <t xml:space="preserve">Budowa przyłącza gazowego </t>
  </si>
  <si>
    <t>Informatyczna sieć rozległa</t>
  </si>
  <si>
    <t>Chata (kiosk), jajo wielkanocne</t>
  </si>
  <si>
    <t>Zakupy inwestycyjne- piły spalinowe szt.2</t>
  </si>
  <si>
    <t>Monitoring wizyjny miasta</t>
  </si>
  <si>
    <t xml:space="preserve">Zespół boisk Zatorze </t>
  </si>
  <si>
    <t>Adaptacja do e-urząd , elewacje i docieplenie</t>
  </si>
  <si>
    <t>Kanalizacja sanitarna Os.Kostka</t>
  </si>
  <si>
    <t xml:space="preserve"> Dokumentacje</t>
  </si>
  <si>
    <t>Przebudowa nawierzchni  w ul.3-go Maja i ul.Tkaczew wraz z chodnikami i infrastrukturą towarzyszącą</t>
  </si>
  <si>
    <t xml:space="preserve">Przebudowa nawierzchni ul.Sybiraków  wraz z chodnikami  </t>
  </si>
  <si>
    <t>39.</t>
  </si>
  <si>
    <t>40.</t>
  </si>
  <si>
    <t>42.</t>
  </si>
  <si>
    <t>17.</t>
  </si>
  <si>
    <t>Parking ul.Katarzynów</t>
  </si>
  <si>
    <t xml:space="preserve">Pozostała działalność  </t>
  </si>
  <si>
    <t xml:space="preserve">Przebudowa stacji uzdatniania wody wraz z budową studni głębinowej oraz budową laboratorium </t>
  </si>
  <si>
    <t>Droga  z kanalizacją deszczową w ul.Wieniawskiego</t>
  </si>
  <si>
    <t>Przebudowa nawierzchni ul.Bielawska wraz z chodnikami i infrastrukturą towarzyszącą</t>
  </si>
  <si>
    <t>Kanalizacja sanitarna ul.Chełmońskiego</t>
  </si>
  <si>
    <t>Droga w ul.Orzeszkowej</t>
  </si>
  <si>
    <t xml:space="preserve">Zakupy inwestycyjne - Kserokopiarka  </t>
  </si>
  <si>
    <t>Termomodernizacja budynków przedszkoli miejskich i szkoły podstawowej Nr 7</t>
  </si>
  <si>
    <t>z tytułu opłat za udostępnianie danych osobowych</t>
  </si>
  <si>
    <t>Zakład Usług Komunalnych</t>
  </si>
  <si>
    <t>Dotacje celowe na realizację zadań wspólnych realizowanych na podstawie porozumień (umów) między jednostkami samorządu terytorialnego w 2009 r.</t>
  </si>
  <si>
    <t xml:space="preserve">Komendy Powiatowe Państwowej Straży Pożarnej </t>
  </si>
  <si>
    <t>Przebudowa drogi z kanalizacją deszczową w ul. Wegnera</t>
  </si>
  <si>
    <t xml:space="preserve">Termomodernizacja- Przedszkola, SP Nr 7 </t>
  </si>
  <si>
    <t xml:space="preserve">Plac zabaw Mickiewicza, Górki </t>
  </si>
  <si>
    <t>Zakupy inwestycyjne- bieżnia do siłowni damskiej- hala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</si>
</sst>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8"/>
      <name val="Arial CE"/>
      <family val="2"/>
    </font>
    <font>
      <b/>
      <i/>
      <sz val="10"/>
      <name val="Arial CE"/>
      <family val="0"/>
    </font>
    <font>
      <b/>
      <sz val="11"/>
      <name val="Arial"/>
      <family val="2"/>
    </font>
    <font>
      <b/>
      <sz val="8"/>
      <name val="Arial CE"/>
      <family val="0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7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5" fillId="2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20" borderId="18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4" fontId="7" fillId="2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left"/>
    </xf>
    <xf numFmtId="3" fontId="43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3" fontId="9" fillId="0" borderId="15" xfId="0" applyNumberFormat="1" applyFont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4" fillId="0" borderId="24" xfId="52" applyFont="1" applyFill="1" applyBorder="1" applyAlignment="1">
      <alignment horizontal="left"/>
      <protection/>
    </xf>
    <xf numFmtId="0" fontId="44" fillId="0" borderId="25" xfId="52" applyFont="1" applyFill="1" applyBorder="1" applyAlignment="1">
      <alignment horizontal="left"/>
      <protection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3" fontId="4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46" fillId="2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left" wrapText="1" inden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wrapText="1" indent="8"/>
    </xf>
    <xf numFmtId="3" fontId="46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wrapText="1" indent="1"/>
    </xf>
    <xf numFmtId="4" fontId="11" fillId="0" borderId="1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right" vertical="top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wrapText="1"/>
    </xf>
    <xf numFmtId="3" fontId="5" fillId="0" borderId="11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14" fillId="0" borderId="10" xfId="54" applyFont="1" applyBorder="1" applyAlignment="1">
      <alignment vertical="top" wrapText="1"/>
      <protection/>
    </xf>
    <xf numFmtId="3" fontId="5" fillId="24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45" fillId="0" borderId="11" xfId="0" applyNumberFormat="1" applyFont="1" applyBorder="1" applyAlignment="1">
      <alignment horizontal="right" vertical="center"/>
    </xf>
    <xf numFmtId="3" fontId="45" fillId="0" borderId="1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49" fontId="1" fillId="0" borderId="26" xfId="0" applyNumberFormat="1" applyFont="1" applyBorder="1" applyAlignment="1">
      <alignment horizontal="justify" vertical="center"/>
    </xf>
    <xf numFmtId="49" fontId="0" fillId="0" borderId="27" xfId="0" applyNumberFormat="1" applyFont="1" applyBorder="1" applyAlignment="1">
      <alignment horizontal="justify" vertical="center"/>
    </xf>
    <xf numFmtId="0" fontId="3" fillId="0" borderId="2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justify" vertical="center"/>
    </xf>
    <xf numFmtId="3" fontId="6" fillId="0" borderId="15" xfId="0" applyNumberFormat="1" applyFont="1" applyBorder="1" applyAlignment="1">
      <alignment horizontal="right"/>
    </xf>
    <xf numFmtId="0" fontId="45" fillId="0" borderId="16" xfId="0" applyFont="1" applyBorder="1" applyAlignment="1">
      <alignment horizontal="center" vertical="top"/>
    </xf>
    <xf numFmtId="0" fontId="45" fillId="0" borderId="16" xfId="0" applyFont="1" applyFill="1" applyBorder="1" applyAlignment="1">
      <alignment horizontal="center"/>
    </xf>
    <xf numFmtId="49" fontId="45" fillId="0" borderId="29" xfId="0" applyNumberFormat="1" applyFont="1" applyBorder="1" applyAlignment="1">
      <alignment horizontal="justify" vertical="center"/>
    </xf>
    <xf numFmtId="3" fontId="43" fillId="0" borderId="15" xfId="0" applyNumberFormat="1" applyFont="1" applyBorder="1" applyAlignment="1">
      <alignment horizontal="right" vertical="top"/>
    </xf>
    <xf numFmtId="49" fontId="0" fillId="0" borderId="23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justify" vertical="center"/>
    </xf>
    <xf numFmtId="3" fontId="5" fillId="0" borderId="10" xfId="0" applyNumberFormat="1" applyFont="1" applyBorder="1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vertical="top" wrapText="1"/>
    </xf>
    <xf numFmtId="3" fontId="46" fillId="0" borderId="11" xfId="0" applyNumberFormat="1" applyFont="1" applyBorder="1" applyAlignment="1">
      <alignment horizontal="right" vertical="top" wrapText="1"/>
    </xf>
    <xf numFmtId="3" fontId="46" fillId="0" borderId="11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 vertical="top" wrapText="1"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3" fontId="46" fillId="0" borderId="12" xfId="0" applyNumberFormat="1" applyFont="1" applyBorder="1" applyAlignment="1">
      <alignment vertical="top" wrapText="1"/>
    </xf>
    <xf numFmtId="3" fontId="46" fillId="0" borderId="12" xfId="0" applyNumberFormat="1" applyFont="1" applyBorder="1" applyAlignment="1">
      <alignment horizontal="right" vertical="top" wrapText="1"/>
    </xf>
    <xf numFmtId="3" fontId="46" fillId="0" borderId="12" xfId="0" applyNumberFormat="1" applyFont="1" applyBorder="1" applyAlignment="1">
      <alignment horizontal="right" vertical="center" wrapText="1"/>
    </xf>
    <xf numFmtId="3" fontId="46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3" fontId="11" fillId="0" borderId="14" xfId="0" applyNumberFormat="1" applyFont="1" applyBorder="1" applyAlignment="1">
      <alignment horizontal="right" vertical="top" wrapText="1"/>
    </xf>
    <xf numFmtId="3" fontId="46" fillId="0" borderId="10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" fontId="17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/>
    </xf>
    <xf numFmtId="4" fontId="14" fillId="0" borderId="10" xfId="53" applyNumberFormat="1" applyFont="1" applyBorder="1" applyAlignment="1">
      <alignment wrapText="1"/>
      <protection/>
    </xf>
    <xf numFmtId="4" fontId="14" fillId="0" borderId="10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left" vertical="center" wrapText="1"/>
    </xf>
    <xf numFmtId="4" fontId="17" fillId="24" borderId="10" xfId="53" applyNumberFormat="1" applyFont="1" applyFill="1" applyBorder="1" applyAlignment="1">
      <alignment wrapText="1"/>
      <protection/>
    </xf>
    <xf numFmtId="4" fontId="48" fillId="0" borderId="10" xfId="0" applyNumberFormat="1" applyFont="1" applyBorder="1" applyAlignment="1">
      <alignment wrapText="1"/>
    </xf>
    <xf numFmtId="4" fontId="14" fillId="0" borderId="10" xfId="0" applyNumberFormat="1" applyFont="1" applyBorder="1" applyAlignment="1">
      <alignment wrapText="1"/>
    </xf>
    <xf numFmtId="4" fontId="48" fillId="0" borderId="10" xfId="53" applyNumberFormat="1" applyFont="1" applyBorder="1" applyAlignment="1">
      <alignment wrapText="1"/>
      <protection/>
    </xf>
    <xf numFmtId="4" fontId="48" fillId="0" borderId="10" xfId="0" applyNumberFormat="1" applyFont="1" applyBorder="1" applyAlignment="1">
      <alignment vertical="center" wrapText="1"/>
    </xf>
    <xf numFmtId="49" fontId="14" fillId="0" borderId="10" xfId="53" applyNumberFormat="1" applyFont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wrapText="1"/>
      <protection/>
    </xf>
    <xf numFmtId="4" fontId="17" fillId="0" borderId="10" xfId="0" applyNumberFormat="1" applyFont="1" applyBorder="1" applyAlignment="1">
      <alignment wrapText="1"/>
    </xf>
    <xf numFmtId="3" fontId="11" fillId="0" borderId="12" xfId="0" applyNumberFormat="1" applyFont="1" applyBorder="1" applyAlignment="1">
      <alignment horizontal="center" vertical="top" wrapText="1"/>
    </xf>
    <xf numFmtId="0" fontId="12" fillId="0" borderId="14" xfId="54" applyFont="1" applyBorder="1" applyAlignment="1">
      <alignment vertical="top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2" xfId="54" applyFont="1" applyBorder="1" applyAlignment="1">
      <alignment vertical="center" wrapText="1"/>
      <protection/>
    </xf>
    <xf numFmtId="0" fontId="12" fillId="0" borderId="14" xfId="54" applyFont="1" applyBorder="1" applyAlignment="1">
      <alignment vertical="center" wrapText="1"/>
      <protection/>
    </xf>
    <xf numFmtId="0" fontId="46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10" xfId="54" applyFont="1" applyBorder="1" applyAlignment="1">
      <alignment vertical="top" wrapText="1"/>
      <protection/>
    </xf>
    <xf numFmtId="3" fontId="49" fillId="0" borderId="10" xfId="0" applyNumberFormat="1" applyFont="1" applyBorder="1" applyAlignment="1">
      <alignment vertical="top" wrapText="1"/>
    </xf>
    <xf numFmtId="3" fontId="6" fillId="0" borderId="31" xfId="52" applyNumberFormat="1" applyFont="1" applyFill="1" applyBorder="1" applyAlignment="1">
      <alignment/>
      <protection/>
    </xf>
    <xf numFmtId="0" fontId="14" fillId="0" borderId="10" xfId="54" applyFont="1" applyBorder="1" applyAlignment="1">
      <alignment vertical="center" wrapText="1"/>
      <protection/>
    </xf>
    <xf numFmtId="3" fontId="50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/>
    </xf>
    <xf numFmtId="3" fontId="52" fillId="0" borderId="12" xfId="0" applyNumberFormat="1" applyFont="1" applyBorder="1" applyAlignment="1">
      <alignment vertical="top" wrapText="1"/>
    </xf>
    <xf numFmtId="3" fontId="52" fillId="0" borderId="12" xfId="0" applyNumberFormat="1" applyFont="1" applyBorder="1" applyAlignment="1">
      <alignment horizontal="right" vertical="center" wrapText="1"/>
    </xf>
    <xf numFmtId="3" fontId="52" fillId="0" borderId="12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top"/>
    </xf>
    <xf numFmtId="3" fontId="45" fillId="0" borderId="10" xfId="0" applyNumberFormat="1" applyFont="1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0" borderId="15" xfId="0" applyFont="1" applyFill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2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0" borderId="20" xfId="0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 wrapText="1"/>
    </xf>
    <xf numFmtId="0" fontId="5" fillId="20" borderId="26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Fill="1" applyBorder="1" applyAlignment="1">
      <alignment wrapText="1"/>
    </xf>
    <xf numFmtId="0" fontId="14" fillId="0" borderId="29" xfId="0" applyFont="1" applyBorder="1" applyAlignment="1">
      <alignment horizontal="left" wrapText="1"/>
    </xf>
    <xf numFmtId="0" fontId="0" fillId="0" borderId="29" xfId="0" applyFont="1" applyBorder="1" applyAlignment="1">
      <alignment wrapText="1"/>
    </xf>
    <xf numFmtId="0" fontId="46" fillId="20" borderId="10" xfId="0" applyFont="1" applyFill="1" applyBorder="1" applyAlignment="1">
      <alignment horizontal="center" vertical="center" wrapText="1"/>
    </xf>
    <xf numFmtId="0" fontId="46" fillId="20" borderId="15" xfId="0" applyFont="1" applyFill="1" applyBorder="1" applyAlignment="1">
      <alignment horizontal="center" vertical="center" wrapText="1"/>
    </xf>
    <xf numFmtId="0" fontId="46" fillId="20" borderId="17" xfId="0" applyFont="1" applyFill="1" applyBorder="1" applyAlignment="1">
      <alignment horizontal="center" vertical="center" wrapText="1"/>
    </xf>
    <xf numFmtId="0" fontId="46" fillId="20" borderId="10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Miasta - Wydatki" xfId="52"/>
    <cellStyle name="Normalny_Dochody 2005" xfId="53"/>
    <cellStyle name="Normalny_zal_Szczecin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1">
      <selection activeCell="I15" sqref="I15"/>
    </sheetView>
  </sheetViews>
  <sheetFormatPr defaultColWidth="9.00390625" defaultRowHeight="12.75"/>
  <cols>
    <col min="1" max="1" width="6.875" style="0" customWidth="1"/>
    <col min="2" max="2" width="8.625" style="0" customWidth="1"/>
    <col min="3" max="3" width="6.00390625" style="0" customWidth="1"/>
    <col min="4" max="4" width="38.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307" t="s">
        <v>275</v>
      </c>
      <c r="C1" s="307"/>
      <c r="D1" s="307"/>
    </row>
    <row r="2" spans="2:4" ht="18">
      <c r="B2" s="3"/>
      <c r="C2" s="3"/>
      <c r="D2" s="3"/>
    </row>
    <row r="3" ht="12.75">
      <c r="F3" t="s">
        <v>42</v>
      </c>
    </row>
    <row r="4" spans="1:7" s="244" customFormat="1" ht="15" customHeight="1">
      <c r="A4" s="308" t="s">
        <v>2</v>
      </c>
      <c r="B4" s="308" t="s">
        <v>3</v>
      </c>
      <c r="C4" s="308" t="s">
        <v>4</v>
      </c>
      <c r="D4" s="308" t="s">
        <v>103</v>
      </c>
      <c r="E4" s="311" t="s">
        <v>276</v>
      </c>
      <c r="F4" s="311"/>
      <c r="G4" s="311"/>
    </row>
    <row r="5" spans="1:7" s="244" customFormat="1" ht="15" customHeight="1">
      <c r="A5" s="309"/>
      <c r="B5" s="309"/>
      <c r="C5" s="309"/>
      <c r="D5" s="309"/>
      <c r="E5" s="312" t="s">
        <v>99</v>
      </c>
      <c r="F5" s="311" t="s">
        <v>136</v>
      </c>
      <c r="G5" s="311"/>
    </row>
    <row r="6" spans="1:7" s="244" customFormat="1" ht="15" customHeight="1">
      <c r="A6" s="310"/>
      <c r="B6" s="310"/>
      <c r="C6" s="310"/>
      <c r="D6" s="310"/>
      <c r="E6" s="312"/>
      <c r="F6" s="71" t="s">
        <v>134</v>
      </c>
      <c r="G6" s="71" t="s">
        <v>135</v>
      </c>
    </row>
    <row r="7" spans="1:7" s="57" customFormat="1" ht="7.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s="62" customFormat="1" ht="19.5" customHeight="1">
      <c r="A8" s="64">
        <v>600</v>
      </c>
      <c r="B8" s="64"/>
      <c r="C8" s="64"/>
      <c r="D8" s="245" t="s">
        <v>263</v>
      </c>
      <c r="E8" s="289">
        <f>SUM(E9)</f>
        <v>550800</v>
      </c>
      <c r="F8" s="289">
        <f>SUM(F9)</f>
        <v>550800</v>
      </c>
      <c r="G8" s="289"/>
    </row>
    <row r="9" spans="1:7" s="246" customFormat="1" ht="19.5" customHeight="1">
      <c r="A9" s="206"/>
      <c r="B9" s="206">
        <v>60004</v>
      </c>
      <c r="C9" s="206"/>
      <c r="D9" s="205" t="s">
        <v>277</v>
      </c>
      <c r="E9" s="290">
        <f>SUM(E10:E11)</f>
        <v>550800</v>
      </c>
      <c r="F9" s="290">
        <f>SUM(F10:F11)</f>
        <v>550800</v>
      </c>
      <c r="G9" s="290"/>
    </row>
    <row r="10" spans="1:7" ht="19.5" customHeight="1">
      <c r="A10" s="26"/>
      <c r="B10" s="26"/>
      <c r="C10" s="208" t="s">
        <v>265</v>
      </c>
      <c r="D10" s="21" t="s">
        <v>336</v>
      </c>
      <c r="E10" s="291">
        <v>550000</v>
      </c>
      <c r="F10" s="291">
        <v>550000</v>
      </c>
      <c r="G10" s="291"/>
    </row>
    <row r="11" spans="1:7" ht="19.5" customHeight="1">
      <c r="A11" s="26"/>
      <c r="B11" s="26"/>
      <c r="C11" s="208" t="s">
        <v>269</v>
      </c>
      <c r="D11" s="21" t="s">
        <v>337</v>
      </c>
      <c r="E11" s="291">
        <v>800</v>
      </c>
      <c r="F11" s="291">
        <v>800</v>
      </c>
      <c r="G11" s="291"/>
    </row>
    <row r="12" spans="1:7" s="62" customFormat="1" ht="19.5" customHeight="1">
      <c r="A12" s="64">
        <v>700</v>
      </c>
      <c r="B12" s="64"/>
      <c r="C12" s="64"/>
      <c r="D12" s="63" t="s">
        <v>281</v>
      </c>
      <c r="E12" s="289">
        <f>SUM(E13,E18)</f>
        <v>7779200</v>
      </c>
      <c r="F12" s="289">
        <f>SUM(F13,F18)</f>
        <v>5354200</v>
      </c>
      <c r="G12" s="289">
        <f>SUM(G13,G18)</f>
        <v>2425000</v>
      </c>
    </row>
    <row r="13" spans="1:7" s="246" customFormat="1" ht="19.5" customHeight="1">
      <c r="A13" s="206"/>
      <c r="B13" s="206">
        <v>70001</v>
      </c>
      <c r="C13" s="206"/>
      <c r="D13" s="205" t="s">
        <v>282</v>
      </c>
      <c r="E13" s="290">
        <f>SUM(E14:E17)</f>
        <v>3812100</v>
      </c>
      <c r="F13" s="290">
        <f>SUM(F14:F17)</f>
        <v>3812100</v>
      </c>
      <c r="G13" s="290"/>
    </row>
    <row r="14" spans="1:7" ht="63.75">
      <c r="A14" s="26"/>
      <c r="B14" s="26"/>
      <c r="C14" s="208" t="s">
        <v>273</v>
      </c>
      <c r="D14" s="247" t="s">
        <v>338</v>
      </c>
      <c r="E14" s="291">
        <v>2739600</v>
      </c>
      <c r="F14" s="291">
        <v>2739600</v>
      </c>
      <c r="G14" s="291"/>
    </row>
    <row r="15" spans="1:7" ht="19.5" customHeight="1">
      <c r="A15" s="26"/>
      <c r="B15" s="26"/>
      <c r="C15" s="208" t="s">
        <v>265</v>
      </c>
      <c r="D15" s="21" t="s">
        <v>336</v>
      </c>
      <c r="E15" s="291">
        <v>1012500</v>
      </c>
      <c r="F15" s="291">
        <v>1012500</v>
      </c>
      <c r="G15" s="291"/>
    </row>
    <row r="16" spans="1:7" ht="19.5" customHeight="1">
      <c r="A16" s="26"/>
      <c r="B16" s="26"/>
      <c r="C16" s="208" t="s">
        <v>269</v>
      </c>
      <c r="D16" s="21" t="s">
        <v>337</v>
      </c>
      <c r="E16" s="291">
        <v>45000</v>
      </c>
      <c r="F16" s="291">
        <v>45000</v>
      </c>
      <c r="G16" s="291"/>
    </row>
    <row r="17" spans="1:7" ht="19.5" customHeight="1">
      <c r="A17" s="26"/>
      <c r="B17" s="26"/>
      <c r="C17" s="208" t="s">
        <v>244</v>
      </c>
      <c r="D17" s="21" t="s">
        <v>339</v>
      </c>
      <c r="E17" s="291">
        <v>15000</v>
      </c>
      <c r="F17" s="291">
        <v>15000</v>
      </c>
      <c r="G17" s="291"/>
    </row>
    <row r="18" spans="1:7" s="246" customFormat="1" ht="19.5" customHeight="1">
      <c r="A18" s="206"/>
      <c r="B18" s="206">
        <v>70005</v>
      </c>
      <c r="C18" s="206"/>
      <c r="D18" s="205" t="s">
        <v>340</v>
      </c>
      <c r="E18" s="290">
        <f>SUM(E19:E25)</f>
        <v>3967100</v>
      </c>
      <c r="F18" s="290">
        <f>SUM(F19:F25)</f>
        <v>1542100</v>
      </c>
      <c r="G18" s="290">
        <f>SUM(G19:G25)</f>
        <v>2425000</v>
      </c>
    </row>
    <row r="19" spans="1:7" ht="25.5">
      <c r="A19" s="26"/>
      <c r="B19" s="26"/>
      <c r="C19" s="208" t="s">
        <v>341</v>
      </c>
      <c r="D19" s="178" t="s">
        <v>342</v>
      </c>
      <c r="E19" s="291">
        <v>1058500</v>
      </c>
      <c r="F19" s="291">
        <v>1058500</v>
      </c>
      <c r="G19" s="291"/>
    </row>
    <row r="20" spans="1:7" ht="27" customHeight="1">
      <c r="A20" s="26"/>
      <c r="B20" s="26"/>
      <c r="C20" s="208" t="s">
        <v>268</v>
      </c>
      <c r="D20" s="247" t="s">
        <v>343</v>
      </c>
      <c r="E20" s="291">
        <v>20000</v>
      </c>
      <c r="F20" s="291">
        <v>20000</v>
      </c>
      <c r="G20" s="291"/>
    </row>
    <row r="21" spans="1:7" ht="63.75">
      <c r="A21" s="26"/>
      <c r="B21" s="26"/>
      <c r="C21" s="208" t="s">
        <v>273</v>
      </c>
      <c r="D21" s="247" t="s">
        <v>338</v>
      </c>
      <c r="E21" s="291">
        <v>458000</v>
      </c>
      <c r="F21" s="291">
        <v>458000</v>
      </c>
      <c r="G21" s="291"/>
    </row>
    <row r="22" spans="1:7" ht="38.25">
      <c r="A22" s="26"/>
      <c r="B22" s="26"/>
      <c r="C22" s="208" t="s">
        <v>344</v>
      </c>
      <c r="D22" s="247" t="s">
        <v>345</v>
      </c>
      <c r="E22" s="291">
        <v>25000</v>
      </c>
      <c r="F22" s="291"/>
      <c r="G22" s="291">
        <v>25000</v>
      </c>
    </row>
    <row r="23" spans="1:7" ht="38.25">
      <c r="A23" s="26"/>
      <c r="B23" s="26"/>
      <c r="C23" s="208" t="s">
        <v>346</v>
      </c>
      <c r="D23" s="247" t="s">
        <v>347</v>
      </c>
      <c r="E23" s="291">
        <v>2400000</v>
      </c>
      <c r="F23" s="291"/>
      <c r="G23" s="291">
        <v>2400000</v>
      </c>
    </row>
    <row r="24" spans="1:7" ht="25.5">
      <c r="A24" s="26"/>
      <c r="B24" s="26"/>
      <c r="C24" s="208" t="s">
        <v>348</v>
      </c>
      <c r="D24" s="247" t="s">
        <v>349</v>
      </c>
      <c r="E24" s="291">
        <v>5000</v>
      </c>
      <c r="F24" s="291">
        <v>5000</v>
      </c>
      <c r="G24" s="291"/>
    </row>
    <row r="25" spans="1:7" ht="19.5" customHeight="1">
      <c r="A25" s="26"/>
      <c r="B25" s="26"/>
      <c r="C25" s="208" t="s">
        <v>269</v>
      </c>
      <c r="D25" s="21" t="s">
        <v>337</v>
      </c>
      <c r="E25" s="291">
        <v>600</v>
      </c>
      <c r="F25" s="291">
        <v>600</v>
      </c>
      <c r="G25" s="291"/>
    </row>
    <row r="26" spans="1:7" s="62" customFormat="1" ht="19.5" customHeight="1">
      <c r="A26" s="64">
        <v>750</v>
      </c>
      <c r="B26" s="64"/>
      <c r="C26" s="64"/>
      <c r="D26" s="63" t="s">
        <v>350</v>
      </c>
      <c r="E26" s="289">
        <f>E27</f>
        <v>238817</v>
      </c>
      <c r="F26" s="289">
        <f>F27</f>
        <v>238817</v>
      </c>
      <c r="G26" s="289"/>
    </row>
    <row r="27" spans="1:7" s="246" customFormat="1" ht="19.5" customHeight="1">
      <c r="A27" s="206"/>
      <c r="B27" s="206">
        <v>75011</v>
      </c>
      <c r="C27" s="206"/>
      <c r="D27" s="205" t="s">
        <v>351</v>
      </c>
      <c r="E27" s="290">
        <f>SUM(E28:E29)</f>
        <v>238817</v>
      </c>
      <c r="F27" s="290">
        <f>SUM(F28:F29)</f>
        <v>238817</v>
      </c>
      <c r="G27" s="290"/>
    </row>
    <row r="28" spans="1:7" ht="63.75">
      <c r="A28" s="26"/>
      <c r="B28" s="26"/>
      <c r="C28" s="26">
        <v>2010</v>
      </c>
      <c r="D28" s="248" t="s">
        <v>352</v>
      </c>
      <c r="E28" s="291">
        <v>236194</v>
      </c>
      <c r="F28" s="291">
        <v>236194</v>
      </c>
      <c r="G28" s="291"/>
    </row>
    <row r="29" spans="1:7" ht="38.25">
      <c r="A29" s="26"/>
      <c r="B29" s="26"/>
      <c r="C29" s="26">
        <v>2360</v>
      </c>
      <c r="D29" s="247" t="s">
        <v>353</v>
      </c>
      <c r="E29" s="291">
        <v>2623</v>
      </c>
      <c r="F29" s="291">
        <v>2623</v>
      </c>
      <c r="G29" s="291"/>
    </row>
    <row r="30" spans="1:7" s="62" customFormat="1" ht="38.25">
      <c r="A30" s="64">
        <v>751</v>
      </c>
      <c r="B30" s="64"/>
      <c r="C30" s="64"/>
      <c r="D30" s="209" t="s">
        <v>354</v>
      </c>
      <c r="E30" s="289">
        <f>E31</f>
        <v>5150</v>
      </c>
      <c r="F30" s="289">
        <f>F31</f>
        <v>5150</v>
      </c>
      <c r="G30" s="289"/>
    </row>
    <row r="31" spans="1:7" s="246" customFormat="1" ht="25.5">
      <c r="A31" s="206"/>
      <c r="B31" s="206">
        <v>75101</v>
      </c>
      <c r="C31" s="206"/>
      <c r="D31" s="207" t="s">
        <v>355</v>
      </c>
      <c r="E31" s="290">
        <f>E32</f>
        <v>5150</v>
      </c>
      <c r="F31" s="290">
        <f>F32</f>
        <v>5150</v>
      </c>
      <c r="G31" s="290"/>
    </row>
    <row r="32" spans="1:7" ht="63.75">
      <c r="A32" s="26"/>
      <c r="B32" s="26"/>
      <c r="C32" s="26">
        <v>2010</v>
      </c>
      <c r="D32" s="249" t="s">
        <v>352</v>
      </c>
      <c r="E32" s="291">
        <v>5150</v>
      </c>
      <c r="F32" s="291">
        <v>5150</v>
      </c>
      <c r="G32" s="291"/>
    </row>
    <row r="33" spans="1:7" s="62" customFormat="1" ht="25.5">
      <c r="A33" s="64">
        <v>754</v>
      </c>
      <c r="B33" s="64"/>
      <c r="C33" s="64"/>
      <c r="D33" s="209" t="s">
        <v>287</v>
      </c>
      <c r="E33" s="289">
        <f>E34</f>
        <v>3700</v>
      </c>
      <c r="F33" s="289">
        <f>F34</f>
        <v>3700</v>
      </c>
      <c r="G33" s="289"/>
    </row>
    <row r="34" spans="1:7" s="246" customFormat="1" ht="19.5" customHeight="1">
      <c r="A34" s="206"/>
      <c r="B34" s="206">
        <v>75414</v>
      </c>
      <c r="C34" s="206"/>
      <c r="D34" s="205" t="s">
        <v>304</v>
      </c>
      <c r="E34" s="290">
        <f>E35</f>
        <v>3700</v>
      </c>
      <c r="F34" s="290">
        <f>F35</f>
        <v>3700</v>
      </c>
      <c r="G34" s="290"/>
    </row>
    <row r="35" spans="1:7" ht="63.75">
      <c r="A35" s="26"/>
      <c r="B35" s="26"/>
      <c r="C35" s="26">
        <v>2010</v>
      </c>
      <c r="D35" s="248" t="s">
        <v>352</v>
      </c>
      <c r="E35" s="291">
        <v>3700</v>
      </c>
      <c r="F35" s="291">
        <v>3700</v>
      </c>
      <c r="G35" s="291"/>
    </row>
    <row r="36" spans="1:7" ht="63.75">
      <c r="A36" s="64">
        <v>756</v>
      </c>
      <c r="B36" s="26"/>
      <c r="C36" s="26"/>
      <c r="D36" s="250" t="s">
        <v>305</v>
      </c>
      <c r="E36" s="289">
        <f>SUM(E37,E39,E48,E56,E59)</f>
        <v>33839462</v>
      </c>
      <c r="F36" s="289">
        <f>SUM(F37,F39,F48,F56,F59)</f>
        <v>33839462</v>
      </c>
      <c r="G36" s="289"/>
    </row>
    <row r="37" spans="1:7" s="246" customFormat="1" ht="25.5">
      <c r="A37" s="206"/>
      <c r="B37" s="206">
        <v>75601</v>
      </c>
      <c r="C37" s="206"/>
      <c r="D37" s="251" t="s">
        <v>356</v>
      </c>
      <c r="E37" s="290">
        <f>SUM(E38:E38)</f>
        <v>110000</v>
      </c>
      <c r="F37" s="290">
        <f>SUM(F38:F38)</f>
        <v>110000</v>
      </c>
      <c r="G37" s="290"/>
    </row>
    <row r="38" spans="1:7" ht="38.25">
      <c r="A38" s="26"/>
      <c r="B38" s="26"/>
      <c r="C38" s="208" t="s">
        <v>357</v>
      </c>
      <c r="D38" s="252" t="s">
        <v>358</v>
      </c>
      <c r="E38" s="291">
        <v>110000</v>
      </c>
      <c r="F38" s="291">
        <v>110000</v>
      </c>
      <c r="G38" s="291"/>
    </row>
    <row r="39" spans="1:7" ht="63.75">
      <c r="A39" s="26"/>
      <c r="B39" s="206">
        <v>75615</v>
      </c>
      <c r="C39" s="26"/>
      <c r="D39" s="253" t="s">
        <v>359</v>
      </c>
      <c r="E39" s="290">
        <f>SUM(E40:E47)</f>
        <v>8836567</v>
      </c>
      <c r="F39" s="290">
        <f>SUM(F40:F47)</f>
        <v>8836567</v>
      </c>
      <c r="G39" s="290"/>
    </row>
    <row r="40" spans="1:7" ht="19.5" customHeight="1">
      <c r="A40" s="26"/>
      <c r="B40" s="26"/>
      <c r="C40" s="208" t="s">
        <v>360</v>
      </c>
      <c r="D40" s="248" t="s">
        <v>361</v>
      </c>
      <c r="E40" s="291">
        <v>7900000</v>
      </c>
      <c r="F40" s="291">
        <v>7900000</v>
      </c>
      <c r="G40" s="291"/>
    </row>
    <row r="41" spans="1:7" ht="19.5" customHeight="1">
      <c r="A41" s="26"/>
      <c r="B41" s="26"/>
      <c r="C41" s="208" t="s">
        <v>362</v>
      </c>
      <c r="D41" s="248" t="s">
        <v>363</v>
      </c>
      <c r="E41" s="291">
        <v>2500</v>
      </c>
      <c r="F41" s="291">
        <v>2500</v>
      </c>
      <c r="G41" s="291"/>
    </row>
    <row r="42" spans="1:7" ht="19.5" customHeight="1">
      <c r="A42" s="26"/>
      <c r="B42" s="26"/>
      <c r="C42" s="208" t="s">
        <v>364</v>
      </c>
      <c r="D42" s="248" t="s">
        <v>365</v>
      </c>
      <c r="E42" s="291">
        <v>100</v>
      </c>
      <c r="F42" s="291">
        <v>100</v>
      </c>
      <c r="G42" s="291"/>
    </row>
    <row r="43" spans="1:7" ht="19.5" customHeight="1">
      <c r="A43" s="26"/>
      <c r="B43" s="26"/>
      <c r="C43" s="208" t="s">
        <v>366</v>
      </c>
      <c r="D43" s="248" t="s">
        <v>367</v>
      </c>
      <c r="E43" s="291">
        <v>250000</v>
      </c>
      <c r="F43" s="291">
        <v>250000</v>
      </c>
      <c r="G43" s="291"/>
    </row>
    <row r="44" spans="1:7" ht="19.5" customHeight="1">
      <c r="A44" s="26"/>
      <c r="B44" s="26"/>
      <c r="C44" s="208" t="s">
        <v>368</v>
      </c>
      <c r="D44" s="248" t="s">
        <v>369</v>
      </c>
      <c r="E44" s="291">
        <v>450000</v>
      </c>
      <c r="F44" s="291">
        <v>450000</v>
      </c>
      <c r="G44" s="291"/>
    </row>
    <row r="45" spans="1:7" ht="19.5" customHeight="1">
      <c r="A45" s="26"/>
      <c r="B45" s="26"/>
      <c r="C45" s="208" t="s">
        <v>370</v>
      </c>
      <c r="D45" s="248" t="s">
        <v>371</v>
      </c>
      <c r="E45" s="291">
        <v>40000</v>
      </c>
      <c r="F45" s="291">
        <v>40000</v>
      </c>
      <c r="G45" s="291"/>
    </row>
    <row r="46" spans="1:7" ht="25.5">
      <c r="A46" s="26"/>
      <c r="B46" s="26"/>
      <c r="C46" s="208" t="s">
        <v>348</v>
      </c>
      <c r="D46" s="247" t="s">
        <v>349</v>
      </c>
      <c r="E46" s="291">
        <v>20000</v>
      </c>
      <c r="F46" s="291">
        <v>20000</v>
      </c>
      <c r="G46" s="291"/>
    </row>
    <row r="47" spans="1:7" ht="25.5">
      <c r="A47" s="26"/>
      <c r="B47" s="26"/>
      <c r="C47" s="26">
        <v>2680</v>
      </c>
      <c r="D47" s="252" t="s">
        <v>372</v>
      </c>
      <c r="E47" s="291">
        <v>173967</v>
      </c>
      <c r="F47" s="291">
        <v>173967</v>
      </c>
      <c r="G47" s="291"/>
    </row>
    <row r="48" spans="1:7" ht="63.75">
      <c r="A48" s="26"/>
      <c r="B48" s="206">
        <v>75616</v>
      </c>
      <c r="C48" s="26"/>
      <c r="D48" s="253" t="s">
        <v>373</v>
      </c>
      <c r="E48" s="290">
        <f>SUM(E49:E55)</f>
        <v>4993570</v>
      </c>
      <c r="F48" s="290">
        <f>SUM(F49:F55)</f>
        <v>4993570</v>
      </c>
      <c r="G48" s="290"/>
    </row>
    <row r="49" spans="1:7" ht="19.5" customHeight="1">
      <c r="A49" s="26"/>
      <c r="B49" s="26"/>
      <c r="C49" s="208" t="s">
        <v>360</v>
      </c>
      <c r="D49" s="248" t="s">
        <v>361</v>
      </c>
      <c r="E49" s="291">
        <v>3450000</v>
      </c>
      <c r="F49" s="291">
        <v>3450000</v>
      </c>
      <c r="G49" s="291"/>
    </row>
    <row r="50" spans="1:7" ht="19.5" customHeight="1">
      <c r="A50" s="26"/>
      <c r="B50" s="26"/>
      <c r="C50" s="208" t="s">
        <v>362</v>
      </c>
      <c r="D50" s="248" t="s">
        <v>363</v>
      </c>
      <c r="E50" s="291">
        <v>63000</v>
      </c>
      <c r="F50" s="291">
        <v>63000</v>
      </c>
      <c r="G50" s="291"/>
    </row>
    <row r="51" spans="1:7" ht="19.5" customHeight="1">
      <c r="A51" s="26"/>
      <c r="B51" s="26"/>
      <c r="C51" s="208" t="s">
        <v>364</v>
      </c>
      <c r="D51" s="248" t="s">
        <v>365</v>
      </c>
      <c r="E51" s="291">
        <v>570</v>
      </c>
      <c r="F51" s="291">
        <v>570</v>
      </c>
      <c r="G51" s="291"/>
    </row>
    <row r="52" spans="1:7" ht="19.5" customHeight="1">
      <c r="A52" s="26"/>
      <c r="B52" s="26"/>
      <c r="C52" s="208" t="s">
        <v>366</v>
      </c>
      <c r="D52" s="248" t="s">
        <v>367</v>
      </c>
      <c r="E52" s="291">
        <v>565000</v>
      </c>
      <c r="F52" s="291">
        <v>565000</v>
      </c>
      <c r="G52" s="291"/>
    </row>
    <row r="53" spans="1:7" ht="19.5" customHeight="1">
      <c r="A53" s="26"/>
      <c r="B53" s="26"/>
      <c r="C53" s="208" t="s">
        <v>374</v>
      </c>
      <c r="D53" s="248" t="s">
        <v>375</v>
      </c>
      <c r="E53" s="291">
        <v>150000</v>
      </c>
      <c r="F53" s="291">
        <v>150000</v>
      </c>
      <c r="G53" s="291"/>
    </row>
    <row r="54" spans="1:7" ht="19.5" customHeight="1">
      <c r="A54" s="26"/>
      <c r="B54" s="26"/>
      <c r="C54" s="208" t="s">
        <v>370</v>
      </c>
      <c r="D54" s="248" t="s">
        <v>371</v>
      </c>
      <c r="E54" s="291">
        <v>750000</v>
      </c>
      <c r="F54" s="291">
        <v>750000</v>
      </c>
      <c r="G54" s="291"/>
    </row>
    <row r="55" spans="1:7" ht="25.5">
      <c r="A55" s="26"/>
      <c r="B55" s="26"/>
      <c r="C55" s="208" t="s">
        <v>348</v>
      </c>
      <c r="D55" s="247" t="s">
        <v>349</v>
      </c>
      <c r="E55" s="291">
        <v>15000</v>
      </c>
      <c r="F55" s="291">
        <v>15000</v>
      </c>
      <c r="G55" s="291"/>
    </row>
    <row r="56" spans="1:7" ht="38.25">
      <c r="A56" s="26"/>
      <c r="B56" s="206">
        <v>75618</v>
      </c>
      <c r="C56" s="26"/>
      <c r="D56" s="253" t="s">
        <v>376</v>
      </c>
      <c r="E56" s="290">
        <f>SUM(E57:E58)</f>
        <v>745000</v>
      </c>
      <c r="F56" s="290">
        <f>SUM(F57:F58)</f>
        <v>745000</v>
      </c>
      <c r="G56" s="290"/>
    </row>
    <row r="57" spans="1:7" ht="19.5" customHeight="1">
      <c r="A57" s="26"/>
      <c r="B57" s="26"/>
      <c r="C57" s="208" t="s">
        <v>377</v>
      </c>
      <c r="D57" s="248" t="s">
        <v>378</v>
      </c>
      <c r="E57" s="291">
        <v>655000</v>
      </c>
      <c r="F57" s="291">
        <v>655000</v>
      </c>
      <c r="G57" s="291"/>
    </row>
    <row r="58" spans="1:7" ht="26.25" customHeight="1">
      <c r="A58" s="26"/>
      <c r="B58" s="26"/>
      <c r="C58" s="208" t="s">
        <v>268</v>
      </c>
      <c r="D58" s="247" t="s">
        <v>343</v>
      </c>
      <c r="E58" s="291">
        <v>90000</v>
      </c>
      <c r="F58" s="291">
        <v>90000</v>
      </c>
      <c r="G58" s="291"/>
    </row>
    <row r="59" spans="1:7" ht="25.5">
      <c r="A59" s="26"/>
      <c r="B59" s="206">
        <v>75621</v>
      </c>
      <c r="C59" s="26"/>
      <c r="D59" s="253" t="s">
        <v>379</v>
      </c>
      <c r="E59" s="290">
        <f>SUM(E60:E61)</f>
        <v>19154325</v>
      </c>
      <c r="F59" s="290">
        <f>SUM(F60:F61)</f>
        <v>19154325</v>
      </c>
      <c r="G59" s="290"/>
    </row>
    <row r="60" spans="1:7" ht="19.5" customHeight="1">
      <c r="A60" s="26"/>
      <c r="B60" s="26"/>
      <c r="C60" s="208" t="s">
        <v>380</v>
      </c>
      <c r="D60" s="248" t="s">
        <v>381</v>
      </c>
      <c r="E60" s="291">
        <v>18354325</v>
      </c>
      <c r="F60" s="291">
        <v>18354325</v>
      </c>
      <c r="G60" s="291"/>
    </row>
    <row r="61" spans="1:7" ht="19.5" customHeight="1">
      <c r="A61" s="26"/>
      <c r="B61" s="26"/>
      <c r="C61" s="208" t="s">
        <v>382</v>
      </c>
      <c r="D61" s="248" t="s">
        <v>383</v>
      </c>
      <c r="E61" s="291">
        <v>800000</v>
      </c>
      <c r="F61" s="291">
        <v>800000</v>
      </c>
      <c r="G61" s="291"/>
    </row>
    <row r="62" spans="1:7" s="62" customFormat="1" ht="19.5" customHeight="1">
      <c r="A62" s="64">
        <v>758</v>
      </c>
      <c r="B62" s="64"/>
      <c r="C62" s="64"/>
      <c r="D62" s="245" t="s">
        <v>308</v>
      </c>
      <c r="E62" s="289">
        <f>SUM(E63,E65,E67)</f>
        <v>13715360</v>
      </c>
      <c r="F62" s="289">
        <f>SUM(F63,F65,F67)</f>
        <v>13715360</v>
      </c>
      <c r="G62" s="289"/>
    </row>
    <row r="63" spans="1:7" ht="25.5">
      <c r="A63" s="26"/>
      <c r="B63" s="206">
        <v>75801</v>
      </c>
      <c r="C63" s="26"/>
      <c r="D63" s="253" t="s">
        <v>384</v>
      </c>
      <c r="E63" s="290">
        <f>E64</f>
        <v>13379164</v>
      </c>
      <c r="F63" s="290">
        <f>F64</f>
        <v>13379164</v>
      </c>
      <c r="G63" s="290"/>
    </row>
    <row r="64" spans="1:7" ht="19.5" customHeight="1">
      <c r="A64" s="26"/>
      <c r="B64" s="26"/>
      <c r="C64" s="26">
        <v>2920</v>
      </c>
      <c r="D64" s="248" t="s">
        <v>385</v>
      </c>
      <c r="E64" s="291">
        <v>13379164</v>
      </c>
      <c r="F64" s="291">
        <v>13379164</v>
      </c>
      <c r="G64" s="291"/>
    </row>
    <row r="65" spans="1:7" s="246" customFormat="1" ht="19.5" customHeight="1">
      <c r="A65" s="206"/>
      <c r="B65" s="206">
        <v>75814</v>
      </c>
      <c r="C65" s="206"/>
      <c r="D65" s="254" t="s">
        <v>270</v>
      </c>
      <c r="E65" s="290">
        <f>E66</f>
        <v>250000</v>
      </c>
      <c r="F65" s="290">
        <f>F66</f>
        <v>250000</v>
      </c>
      <c r="G65" s="290"/>
    </row>
    <row r="66" spans="1:7" ht="19.5" customHeight="1">
      <c r="A66" s="26"/>
      <c r="B66" s="26"/>
      <c r="C66" s="208" t="s">
        <v>269</v>
      </c>
      <c r="D66" s="21" t="s">
        <v>337</v>
      </c>
      <c r="E66" s="291">
        <v>250000</v>
      </c>
      <c r="F66" s="291">
        <v>250000</v>
      </c>
      <c r="G66" s="291"/>
    </row>
    <row r="67" spans="1:7" s="246" customFormat="1" ht="25.5">
      <c r="A67" s="206"/>
      <c r="B67" s="206">
        <v>75831</v>
      </c>
      <c r="C67" s="206"/>
      <c r="D67" s="251" t="s">
        <v>386</v>
      </c>
      <c r="E67" s="290">
        <f>E68</f>
        <v>86196</v>
      </c>
      <c r="F67" s="290">
        <f>F68</f>
        <v>86196</v>
      </c>
      <c r="G67" s="290"/>
    </row>
    <row r="68" spans="1:7" ht="19.5" customHeight="1">
      <c r="A68" s="26"/>
      <c r="B68" s="26"/>
      <c r="C68" s="26">
        <v>2920</v>
      </c>
      <c r="D68" s="248" t="s">
        <v>385</v>
      </c>
      <c r="E68" s="291">
        <v>86196</v>
      </c>
      <c r="F68" s="291">
        <v>86196</v>
      </c>
      <c r="G68" s="291"/>
    </row>
    <row r="69" spans="1:7" s="62" customFormat="1" ht="19.5" customHeight="1">
      <c r="A69" s="64">
        <v>801</v>
      </c>
      <c r="B69" s="64"/>
      <c r="C69" s="64"/>
      <c r="D69" s="245" t="s">
        <v>271</v>
      </c>
      <c r="E69" s="289">
        <f>SUM(E70,E72,E76,E78)</f>
        <v>1467695</v>
      </c>
      <c r="F69" s="289">
        <f>SUM(F70,F72,F76,F78)</f>
        <v>1467695</v>
      </c>
      <c r="G69" s="289"/>
    </row>
    <row r="70" spans="1:7" s="62" customFormat="1" ht="19.5" customHeight="1">
      <c r="A70" s="64"/>
      <c r="B70" s="206">
        <v>80101</v>
      </c>
      <c r="C70" s="206"/>
      <c r="D70" s="254" t="s">
        <v>284</v>
      </c>
      <c r="E70" s="290">
        <f>SUM(E71:E71)</f>
        <v>24850</v>
      </c>
      <c r="F70" s="290">
        <f>SUM(F71:F71)</f>
        <v>24850</v>
      </c>
      <c r="G70" s="290"/>
    </row>
    <row r="71" spans="1:7" s="62" customFormat="1" ht="19.5" customHeight="1">
      <c r="A71" s="64"/>
      <c r="B71" s="26"/>
      <c r="C71" s="208" t="s">
        <v>265</v>
      </c>
      <c r="D71" s="21" t="s">
        <v>336</v>
      </c>
      <c r="E71" s="291">
        <v>24850</v>
      </c>
      <c r="F71" s="291">
        <v>24850</v>
      </c>
      <c r="G71" s="291"/>
    </row>
    <row r="72" spans="1:7" s="246" customFormat="1" ht="19.5" customHeight="1">
      <c r="A72" s="206"/>
      <c r="B72" s="206">
        <v>80104</v>
      </c>
      <c r="C72" s="206"/>
      <c r="D72" s="254" t="s">
        <v>311</v>
      </c>
      <c r="E72" s="290">
        <f>SUM(E73:E75)</f>
        <v>1162900</v>
      </c>
      <c r="F72" s="290">
        <f>SUM(F73:F75)</f>
        <v>1162900</v>
      </c>
      <c r="G72" s="290"/>
    </row>
    <row r="73" spans="1:7" s="246" customFormat="1" ht="66.75" customHeight="1">
      <c r="A73" s="206"/>
      <c r="B73" s="206"/>
      <c r="C73" s="208" t="s">
        <v>273</v>
      </c>
      <c r="D73" s="247" t="s">
        <v>338</v>
      </c>
      <c r="E73" s="292">
        <v>7800</v>
      </c>
      <c r="F73" s="292">
        <v>7800</v>
      </c>
      <c r="G73" s="292"/>
    </row>
    <row r="74" spans="1:7" ht="19.5" customHeight="1">
      <c r="A74" s="26"/>
      <c r="B74" s="26"/>
      <c r="C74" s="208" t="s">
        <v>265</v>
      </c>
      <c r="D74" s="21" t="s">
        <v>336</v>
      </c>
      <c r="E74" s="291">
        <v>1153600</v>
      </c>
      <c r="F74" s="291">
        <v>1153600</v>
      </c>
      <c r="G74" s="291"/>
    </row>
    <row r="75" spans="1:7" ht="19.5" customHeight="1">
      <c r="A75" s="26"/>
      <c r="B75" s="26"/>
      <c r="C75" s="208" t="s">
        <v>269</v>
      </c>
      <c r="D75" s="21" t="s">
        <v>337</v>
      </c>
      <c r="E75" s="291">
        <v>1500</v>
      </c>
      <c r="F75" s="291">
        <v>1500</v>
      </c>
      <c r="G75" s="291"/>
    </row>
    <row r="76" spans="1:7" s="246" customFormat="1" ht="19.5" customHeight="1">
      <c r="A76" s="206"/>
      <c r="B76" s="206">
        <v>80148</v>
      </c>
      <c r="C76" s="206"/>
      <c r="D76" s="254" t="s">
        <v>288</v>
      </c>
      <c r="E76" s="290">
        <f>E77</f>
        <v>221925</v>
      </c>
      <c r="F76" s="290">
        <f>F77</f>
        <v>221925</v>
      </c>
      <c r="G76" s="290"/>
    </row>
    <row r="77" spans="1:7" ht="19.5" customHeight="1">
      <c r="A77" s="26"/>
      <c r="B77" s="26"/>
      <c r="C77" s="208" t="s">
        <v>265</v>
      </c>
      <c r="D77" s="21" t="s">
        <v>336</v>
      </c>
      <c r="E77" s="291">
        <v>221925</v>
      </c>
      <c r="F77" s="291">
        <v>221925</v>
      </c>
      <c r="G77" s="291"/>
    </row>
    <row r="78" spans="1:7" s="246" customFormat="1" ht="19.5" customHeight="1">
      <c r="A78" s="206"/>
      <c r="B78" s="206">
        <v>80195</v>
      </c>
      <c r="C78" s="206"/>
      <c r="D78" s="254" t="s">
        <v>267</v>
      </c>
      <c r="E78" s="290">
        <f>SUM(E79:E80)</f>
        <v>58020</v>
      </c>
      <c r="F78" s="290">
        <f>SUM(F79:F80)</f>
        <v>58020</v>
      </c>
      <c r="G78" s="290"/>
    </row>
    <row r="79" spans="1:7" ht="63.75">
      <c r="A79" s="26"/>
      <c r="B79" s="26"/>
      <c r="C79" s="208" t="s">
        <v>273</v>
      </c>
      <c r="D79" s="247" t="s">
        <v>338</v>
      </c>
      <c r="E79" s="291">
        <v>53620</v>
      </c>
      <c r="F79" s="291">
        <v>53620</v>
      </c>
      <c r="G79" s="291"/>
    </row>
    <row r="80" spans="1:7" ht="19.5" customHeight="1">
      <c r="A80" s="26"/>
      <c r="B80" s="26"/>
      <c r="C80" s="208" t="s">
        <v>269</v>
      </c>
      <c r="D80" s="21" t="s">
        <v>337</v>
      </c>
      <c r="E80" s="291">
        <v>4400</v>
      </c>
      <c r="F80" s="291">
        <v>4400</v>
      </c>
      <c r="G80" s="291"/>
    </row>
    <row r="81" spans="1:7" s="62" customFormat="1" ht="19.5" customHeight="1">
      <c r="A81" s="64">
        <v>851</v>
      </c>
      <c r="B81" s="64"/>
      <c r="C81" s="64"/>
      <c r="D81" s="245" t="s">
        <v>313</v>
      </c>
      <c r="E81" s="289">
        <f>E82</f>
        <v>510000</v>
      </c>
      <c r="F81" s="289">
        <f>F82</f>
        <v>510000</v>
      </c>
      <c r="G81" s="289"/>
    </row>
    <row r="82" spans="1:7" s="246" customFormat="1" ht="19.5" customHeight="1">
      <c r="A82" s="206"/>
      <c r="B82" s="206">
        <v>85154</v>
      </c>
      <c r="C82" s="206"/>
      <c r="D82" s="254" t="s">
        <v>233</v>
      </c>
      <c r="E82" s="290">
        <f>E83</f>
        <v>510000</v>
      </c>
      <c r="F82" s="290">
        <f>F83</f>
        <v>510000</v>
      </c>
      <c r="G82" s="290"/>
    </row>
    <row r="83" spans="1:7" ht="25.5">
      <c r="A83" s="26"/>
      <c r="B83" s="26"/>
      <c r="C83" s="255" t="s">
        <v>387</v>
      </c>
      <c r="D83" s="247" t="s">
        <v>388</v>
      </c>
      <c r="E83" s="291">
        <v>510000</v>
      </c>
      <c r="F83" s="291">
        <v>510000</v>
      </c>
      <c r="G83" s="291"/>
    </row>
    <row r="84" spans="1:7" s="62" customFormat="1" ht="19.5" customHeight="1">
      <c r="A84" s="64">
        <v>852</v>
      </c>
      <c r="B84" s="64"/>
      <c r="C84" s="64"/>
      <c r="D84" s="245" t="s">
        <v>314</v>
      </c>
      <c r="E84" s="289">
        <f>SUM(E85,E87,E90,E92,E95,E100)</f>
        <v>8092420</v>
      </c>
      <c r="F84" s="289">
        <f>SUM(F85,F87,F90,F92,F95,F100)</f>
        <v>8092420</v>
      </c>
      <c r="G84" s="289"/>
    </row>
    <row r="85" spans="1:7" s="246" customFormat="1" ht="19.5" customHeight="1">
      <c r="A85" s="206"/>
      <c r="B85" s="206">
        <v>85203</v>
      </c>
      <c r="C85" s="206"/>
      <c r="D85" s="254" t="s">
        <v>315</v>
      </c>
      <c r="E85" s="290">
        <f>E86</f>
        <v>264300</v>
      </c>
      <c r="F85" s="290">
        <f>F86</f>
        <v>264300</v>
      </c>
      <c r="G85" s="290"/>
    </row>
    <row r="86" spans="1:7" ht="65.25" customHeight="1">
      <c r="A86" s="26"/>
      <c r="B86" s="26"/>
      <c r="C86" s="26">
        <v>2010</v>
      </c>
      <c r="D86" s="252" t="s">
        <v>352</v>
      </c>
      <c r="E86" s="291">
        <v>264300</v>
      </c>
      <c r="F86" s="291">
        <v>264300</v>
      </c>
      <c r="G86" s="291"/>
    </row>
    <row r="87" spans="1:7" ht="51">
      <c r="A87" s="26"/>
      <c r="B87" s="206">
        <v>85212</v>
      </c>
      <c r="C87" s="26"/>
      <c r="D87" s="253" t="s">
        <v>243</v>
      </c>
      <c r="E87" s="290">
        <f>SUM(E88,E89)</f>
        <v>6512568</v>
      </c>
      <c r="F87" s="290">
        <f>SUM(F88,F89)</f>
        <v>6512568</v>
      </c>
      <c r="G87" s="290"/>
    </row>
    <row r="88" spans="1:7" ht="54.75" customHeight="1">
      <c r="A88" s="26"/>
      <c r="B88" s="26"/>
      <c r="C88" s="26">
        <v>2010</v>
      </c>
      <c r="D88" s="252" t="s">
        <v>352</v>
      </c>
      <c r="E88" s="291">
        <v>6501168</v>
      </c>
      <c r="F88" s="291">
        <v>6501168</v>
      </c>
      <c r="G88" s="291"/>
    </row>
    <row r="89" spans="1:7" ht="38.25">
      <c r="A89" s="26"/>
      <c r="B89" s="26"/>
      <c r="C89" s="26">
        <v>2360</v>
      </c>
      <c r="D89" s="247" t="s">
        <v>353</v>
      </c>
      <c r="E89" s="291">
        <v>11400</v>
      </c>
      <c r="F89" s="291">
        <v>11400</v>
      </c>
      <c r="G89" s="291"/>
    </row>
    <row r="90" spans="1:7" ht="51">
      <c r="A90" s="26"/>
      <c r="B90" s="206">
        <v>85213</v>
      </c>
      <c r="C90" s="26"/>
      <c r="D90" s="253" t="s">
        <v>316</v>
      </c>
      <c r="E90" s="290">
        <f>E91</f>
        <v>35078</v>
      </c>
      <c r="F90" s="290">
        <f>F91</f>
        <v>35078</v>
      </c>
      <c r="G90" s="290"/>
    </row>
    <row r="91" spans="1:7" ht="54.75" customHeight="1">
      <c r="A91" s="26"/>
      <c r="B91" s="26"/>
      <c r="C91" s="26">
        <v>2010</v>
      </c>
      <c r="D91" s="252" t="s">
        <v>352</v>
      </c>
      <c r="E91" s="291">
        <v>35078</v>
      </c>
      <c r="F91" s="291">
        <v>35078</v>
      </c>
      <c r="G91" s="291"/>
    </row>
    <row r="92" spans="1:7" ht="25.5">
      <c r="A92" s="26"/>
      <c r="B92" s="206">
        <v>85214</v>
      </c>
      <c r="C92" s="26"/>
      <c r="D92" s="253" t="s">
        <v>389</v>
      </c>
      <c r="E92" s="290">
        <f>SUM(E93:E94)</f>
        <v>478349</v>
      </c>
      <c r="F92" s="290">
        <f>SUM(F93:F94)</f>
        <v>478349</v>
      </c>
      <c r="G92" s="290"/>
    </row>
    <row r="93" spans="1:7" ht="54" customHeight="1">
      <c r="A93" s="26"/>
      <c r="B93" s="26"/>
      <c r="C93" s="26">
        <v>2010</v>
      </c>
      <c r="D93" s="252" t="s">
        <v>352</v>
      </c>
      <c r="E93" s="291">
        <v>370599</v>
      </c>
      <c r="F93" s="291">
        <v>370599</v>
      </c>
      <c r="G93" s="291"/>
    </row>
    <row r="94" spans="1:7" ht="38.25">
      <c r="A94" s="26"/>
      <c r="B94" s="26"/>
      <c r="C94" s="26">
        <v>2030</v>
      </c>
      <c r="D94" s="256" t="s">
        <v>390</v>
      </c>
      <c r="E94" s="291">
        <v>107750</v>
      </c>
      <c r="F94" s="291">
        <v>107750</v>
      </c>
      <c r="G94" s="291"/>
    </row>
    <row r="95" spans="1:7" s="246" customFormat="1" ht="19.5" customHeight="1">
      <c r="A95" s="206"/>
      <c r="B95" s="206">
        <v>85219</v>
      </c>
      <c r="C95" s="206"/>
      <c r="D95" s="254" t="s">
        <v>272</v>
      </c>
      <c r="E95" s="290">
        <f>SUM(E96:E99)</f>
        <v>684305</v>
      </c>
      <c r="F95" s="290">
        <f>SUM(F96:F99)</f>
        <v>684305</v>
      </c>
      <c r="G95" s="290"/>
    </row>
    <row r="96" spans="1:7" s="246" customFormat="1" ht="63.75">
      <c r="A96" s="206"/>
      <c r="B96" s="206"/>
      <c r="C96" s="208" t="s">
        <v>273</v>
      </c>
      <c r="D96" s="247" t="s">
        <v>338</v>
      </c>
      <c r="E96" s="293">
        <v>4800</v>
      </c>
      <c r="F96" s="293">
        <v>4800</v>
      </c>
      <c r="G96" s="293"/>
    </row>
    <row r="97" spans="1:7" ht="19.5" customHeight="1">
      <c r="A97" s="26"/>
      <c r="B97" s="26"/>
      <c r="C97" s="208" t="s">
        <v>265</v>
      </c>
      <c r="D97" s="21" t="s">
        <v>336</v>
      </c>
      <c r="E97" s="291">
        <v>14500</v>
      </c>
      <c r="F97" s="291">
        <v>14500</v>
      </c>
      <c r="G97" s="291"/>
    </row>
    <row r="98" spans="1:7" ht="19.5" customHeight="1">
      <c r="A98" s="26"/>
      <c r="B98" s="26"/>
      <c r="C98" s="208" t="s">
        <v>269</v>
      </c>
      <c r="D98" s="21" t="s">
        <v>337</v>
      </c>
      <c r="E98" s="291">
        <v>7000</v>
      </c>
      <c r="F98" s="291">
        <v>7000</v>
      </c>
      <c r="G98" s="291"/>
    </row>
    <row r="99" spans="1:7" ht="38.25">
      <c r="A99" s="26"/>
      <c r="B99" s="26"/>
      <c r="C99" s="26">
        <v>2030</v>
      </c>
      <c r="D99" s="256" t="s">
        <v>390</v>
      </c>
      <c r="E99" s="291">
        <v>658005</v>
      </c>
      <c r="F99" s="291">
        <v>658005</v>
      </c>
      <c r="G99" s="291"/>
    </row>
    <row r="100" spans="1:7" s="246" customFormat="1" ht="25.5">
      <c r="A100" s="206"/>
      <c r="B100" s="206">
        <v>85228</v>
      </c>
      <c r="C100" s="206"/>
      <c r="D100" s="251" t="s">
        <v>319</v>
      </c>
      <c r="E100" s="290">
        <f>SUM(E101:E102)</f>
        <v>117820</v>
      </c>
      <c r="F100" s="290">
        <f>SUM(F101:F102)</f>
        <v>117820</v>
      </c>
      <c r="G100" s="290"/>
    </row>
    <row r="101" spans="1:7" ht="19.5" customHeight="1">
      <c r="A101" s="26"/>
      <c r="B101" s="26"/>
      <c r="C101" s="208" t="s">
        <v>265</v>
      </c>
      <c r="D101" s="21" t="s">
        <v>336</v>
      </c>
      <c r="E101" s="291">
        <v>6000</v>
      </c>
      <c r="F101" s="291">
        <v>6000</v>
      </c>
      <c r="G101" s="291"/>
    </row>
    <row r="102" spans="1:7" ht="63.75">
      <c r="A102" s="26"/>
      <c r="B102" s="26"/>
      <c r="C102" s="26">
        <v>2010</v>
      </c>
      <c r="D102" s="252" t="s">
        <v>352</v>
      </c>
      <c r="E102" s="291">
        <v>111820</v>
      </c>
      <c r="F102" s="291">
        <v>111820</v>
      </c>
      <c r="G102" s="291"/>
    </row>
    <row r="103" spans="1:7" s="62" customFormat="1" ht="25.5">
      <c r="A103" s="64">
        <v>853</v>
      </c>
      <c r="B103" s="64"/>
      <c r="C103" s="64"/>
      <c r="D103" s="257" t="s">
        <v>320</v>
      </c>
      <c r="E103" s="289">
        <f>E104</f>
        <v>39570</v>
      </c>
      <c r="F103" s="289">
        <f>F104</f>
        <v>39570</v>
      </c>
      <c r="G103" s="289"/>
    </row>
    <row r="104" spans="1:7" s="246" customFormat="1" ht="19.5" customHeight="1">
      <c r="A104" s="206"/>
      <c r="B104" s="206">
        <v>85305</v>
      </c>
      <c r="C104" s="206"/>
      <c r="D104" s="254" t="s">
        <v>321</v>
      </c>
      <c r="E104" s="290">
        <f>SUM(E105:E106)</f>
        <v>39570</v>
      </c>
      <c r="F104" s="290">
        <f>SUM(F105:F106)</f>
        <v>39570</v>
      </c>
      <c r="G104" s="290"/>
    </row>
    <row r="105" spans="1:7" ht="19.5" customHeight="1">
      <c r="A105" s="26"/>
      <c r="B105" s="26"/>
      <c r="C105" s="208" t="s">
        <v>265</v>
      </c>
      <c r="D105" s="21" t="s">
        <v>336</v>
      </c>
      <c r="E105" s="291">
        <v>39500</v>
      </c>
      <c r="F105" s="291">
        <v>39500</v>
      </c>
      <c r="G105" s="291"/>
    </row>
    <row r="106" spans="1:7" ht="19.5" customHeight="1">
      <c r="A106" s="26"/>
      <c r="B106" s="26"/>
      <c r="C106" s="208" t="s">
        <v>269</v>
      </c>
      <c r="D106" s="21" t="s">
        <v>337</v>
      </c>
      <c r="E106" s="291">
        <v>70</v>
      </c>
      <c r="F106" s="291">
        <v>70</v>
      </c>
      <c r="G106" s="291"/>
    </row>
    <row r="107" spans="1:7" s="62" customFormat="1" ht="19.5" customHeight="1">
      <c r="A107" s="64">
        <v>926</v>
      </c>
      <c r="B107" s="64"/>
      <c r="C107" s="64"/>
      <c r="D107" s="245" t="s">
        <v>391</v>
      </c>
      <c r="E107" s="289">
        <f>SUM(E108)</f>
        <v>421000</v>
      </c>
      <c r="F107" s="289">
        <f>SUM(F108)</f>
        <v>421000</v>
      </c>
      <c r="G107" s="289"/>
    </row>
    <row r="108" spans="1:7" s="246" customFormat="1" ht="19.5" customHeight="1">
      <c r="A108" s="206"/>
      <c r="B108" s="206">
        <v>92604</v>
      </c>
      <c r="C108" s="206"/>
      <c r="D108" s="254" t="s">
        <v>392</v>
      </c>
      <c r="E108" s="290">
        <f>SUM(E109:E112)</f>
        <v>421000</v>
      </c>
      <c r="F108" s="290">
        <f>SUM(F109:F112)</f>
        <v>421000</v>
      </c>
      <c r="G108" s="290"/>
    </row>
    <row r="109" spans="1:7" ht="63.75">
      <c r="A109" s="26"/>
      <c r="B109" s="26"/>
      <c r="C109" s="208" t="s">
        <v>273</v>
      </c>
      <c r="D109" s="247" t="s">
        <v>338</v>
      </c>
      <c r="E109" s="291">
        <v>15000</v>
      </c>
      <c r="F109" s="291">
        <v>15000</v>
      </c>
      <c r="G109" s="291"/>
    </row>
    <row r="110" spans="1:7" ht="19.5" customHeight="1">
      <c r="A110" s="26"/>
      <c r="B110" s="26"/>
      <c r="C110" s="208" t="s">
        <v>265</v>
      </c>
      <c r="D110" s="21" t="s">
        <v>336</v>
      </c>
      <c r="E110" s="291">
        <v>346000</v>
      </c>
      <c r="F110" s="291">
        <v>346000</v>
      </c>
      <c r="G110" s="291"/>
    </row>
    <row r="111" spans="1:7" ht="19.5" customHeight="1">
      <c r="A111" s="26"/>
      <c r="B111" s="26"/>
      <c r="C111" s="208" t="s">
        <v>269</v>
      </c>
      <c r="D111" s="21" t="s">
        <v>337</v>
      </c>
      <c r="E111" s="291">
        <v>1000</v>
      </c>
      <c r="F111" s="291">
        <v>1000</v>
      </c>
      <c r="G111" s="291"/>
    </row>
    <row r="112" spans="1:7" ht="19.5" customHeight="1">
      <c r="A112" s="26"/>
      <c r="B112" s="26"/>
      <c r="C112" s="208" t="s">
        <v>244</v>
      </c>
      <c r="D112" s="21" t="s">
        <v>339</v>
      </c>
      <c r="E112" s="291">
        <v>59000</v>
      </c>
      <c r="F112" s="291">
        <v>59000</v>
      </c>
      <c r="G112" s="291"/>
    </row>
    <row r="113" spans="1:7" s="62" customFormat="1" ht="19.5" customHeight="1">
      <c r="A113" s="313" t="s">
        <v>92</v>
      </c>
      <c r="B113" s="313"/>
      <c r="C113" s="313"/>
      <c r="D113" s="313"/>
      <c r="E113" s="280">
        <f>SUM(E8,E12,E26,E30,E33,E36,E62,E69,E81,E84,E103,E107)</f>
        <v>66663174</v>
      </c>
      <c r="F113" s="204">
        <f>SUM(F8,F12,F26,F30,F33,F36,F62,F69,F81,F84,F103,F107)</f>
        <v>64238174</v>
      </c>
      <c r="G113" s="204">
        <f>SUM(G8,G12,G26,G30,G33,G36,G62,G69,G81,G84,G103,G107)</f>
        <v>2425000</v>
      </c>
    </row>
    <row r="114" spans="2:4" ht="12.75">
      <c r="B114" s="2"/>
      <c r="C114" s="2"/>
      <c r="D114" s="2"/>
    </row>
    <row r="115" spans="1:4" ht="12.75">
      <c r="A115" s="67"/>
      <c r="B115" s="2"/>
      <c r="C115" s="2"/>
      <c r="D115" s="2"/>
    </row>
    <row r="116" spans="2:4" ht="12.75">
      <c r="B116" s="9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</sheetData>
  <sheetProtection/>
  <mergeCells count="9">
    <mergeCell ref="E4:G4"/>
    <mergeCell ref="F5:G5"/>
    <mergeCell ref="E5:E6"/>
    <mergeCell ref="A113:D113"/>
    <mergeCell ref="B1:D1"/>
    <mergeCell ref="A4:A6"/>
    <mergeCell ref="B4:B6"/>
    <mergeCell ref="C4:C6"/>
    <mergeCell ref="D4:D6"/>
  </mergeCells>
  <printOptions horizontalCentered="1"/>
  <pageMargins left="0.56" right="0.54" top="1.06" bottom="0.59" header="0.5118110236220472" footer="0.5118110236220472"/>
  <pageSetup horizontalDpi="300" verticalDpi="300" orientation="portrait" paperSize="9" scale="95" r:id="rId1"/>
  <headerFooter alignWithMargins="0">
    <oddHeader xml:space="preserve">&amp;R&amp;9Załącznik nr 1
do projektu Uchwały Nr .... Rady Miejskiej w Łowiczu
z dnia ................. roku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53.25" customHeight="1">
      <c r="A1" s="295" t="s">
        <v>255</v>
      </c>
      <c r="B1" s="295"/>
      <c r="C1" s="295"/>
      <c r="D1" s="295"/>
      <c r="E1" s="295"/>
      <c r="F1" s="295"/>
    </row>
    <row r="2" spans="5:6" ht="19.5" customHeight="1">
      <c r="E2" s="8"/>
      <c r="F2" s="8"/>
    </row>
    <row r="3" ht="19.5" customHeight="1">
      <c r="F3" s="14" t="s">
        <v>42</v>
      </c>
    </row>
    <row r="4" spans="1:6" ht="19.5" customHeight="1">
      <c r="A4" s="17" t="s">
        <v>59</v>
      </c>
      <c r="B4" s="17" t="s">
        <v>2</v>
      </c>
      <c r="C4" s="17" t="s">
        <v>3</v>
      </c>
      <c r="D4" s="17" t="s">
        <v>4</v>
      </c>
      <c r="E4" s="17" t="s">
        <v>46</v>
      </c>
      <c r="F4" s="17" t="s">
        <v>45</v>
      </c>
    </row>
    <row r="5" spans="1:6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30">
        <v>1</v>
      </c>
      <c r="B6" s="30">
        <v>801</v>
      </c>
      <c r="C6" s="30">
        <v>80101</v>
      </c>
      <c r="D6" s="30"/>
      <c r="E6" s="153" t="s">
        <v>219</v>
      </c>
      <c r="F6" s="154">
        <v>889146</v>
      </c>
    </row>
    <row r="7" spans="1:6" ht="30" customHeight="1">
      <c r="A7" s="32">
        <v>2</v>
      </c>
      <c r="B7" s="32">
        <v>801</v>
      </c>
      <c r="C7" s="32">
        <v>80110</v>
      </c>
      <c r="D7" s="32"/>
      <c r="E7" s="32" t="s">
        <v>220</v>
      </c>
      <c r="F7" s="155">
        <v>832248</v>
      </c>
    </row>
    <row r="8" spans="1:6" ht="30" customHeight="1">
      <c r="A8" s="32"/>
      <c r="B8" s="32"/>
      <c r="C8" s="32"/>
      <c r="D8" s="32"/>
      <c r="E8" s="32"/>
      <c r="F8" s="155"/>
    </row>
    <row r="9" spans="1:6" ht="30" customHeight="1">
      <c r="A9" s="34"/>
      <c r="B9" s="34"/>
      <c r="C9" s="34"/>
      <c r="D9" s="34"/>
      <c r="E9" s="34"/>
      <c r="F9" s="156"/>
    </row>
    <row r="10" spans="1:6" ht="30" customHeight="1">
      <c r="A10" s="340" t="s">
        <v>99</v>
      </c>
      <c r="B10" s="341"/>
      <c r="C10" s="341"/>
      <c r="D10" s="341"/>
      <c r="E10" s="342"/>
      <c r="F10" s="161">
        <f>SUM(F6:F9)</f>
        <v>1721394</v>
      </c>
    </row>
    <row r="12" ht="12.75">
      <c r="A12" s="69" t="s">
        <v>24</v>
      </c>
    </row>
    <row r="13" ht="12.75">
      <c r="A13" s="67" t="s">
        <v>24</v>
      </c>
    </row>
    <row r="15" ht="12.75">
      <c r="A15" s="67" t="s">
        <v>24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projektu Uchwały Nr... Rady Miejskiej w Łowiczu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95" t="s">
        <v>256</v>
      </c>
      <c r="B1" s="295"/>
      <c r="C1" s="295"/>
      <c r="D1" s="295"/>
      <c r="E1" s="295"/>
      <c r="F1" s="295"/>
    </row>
    <row r="2" spans="5:6" ht="19.5" customHeight="1">
      <c r="E2" s="8"/>
      <c r="F2" s="8"/>
    </row>
    <row r="3" ht="19.5" customHeight="1">
      <c r="F3" s="14" t="s">
        <v>42</v>
      </c>
    </row>
    <row r="4" spans="1:6" ht="19.5" customHeight="1">
      <c r="A4" s="17" t="s">
        <v>59</v>
      </c>
      <c r="B4" s="17" t="s">
        <v>2</v>
      </c>
      <c r="C4" s="17" t="s">
        <v>3</v>
      </c>
      <c r="D4" s="17" t="s">
        <v>4</v>
      </c>
      <c r="E4" s="17" t="s">
        <v>46</v>
      </c>
      <c r="F4" s="17" t="s">
        <v>45</v>
      </c>
    </row>
    <row r="5" spans="1:6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30">
        <v>1</v>
      </c>
      <c r="B6" s="30">
        <v>921</v>
      </c>
      <c r="C6" s="30">
        <v>92109</v>
      </c>
      <c r="D6" s="30"/>
      <c r="E6" s="30" t="s">
        <v>187</v>
      </c>
      <c r="F6" s="154">
        <v>942000</v>
      </c>
    </row>
    <row r="7" spans="1:6" ht="30" customHeight="1">
      <c r="A7" s="32">
        <v>2</v>
      </c>
      <c r="B7" s="32">
        <v>921</v>
      </c>
      <c r="C7" s="32">
        <v>92116</v>
      </c>
      <c r="D7" s="32"/>
      <c r="E7" s="32" t="s">
        <v>188</v>
      </c>
      <c r="F7" s="155">
        <v>641900</v>
      </c>
    </row>
    <row r="8" spans="1:6" ht="30" customHeight="1">
      <c r="A8" s="32"/>
      <c r="B8" s="32"/>
      <c r="C8" s="32"/>
      <c r="D8" s="32"/>
      <c r="E8" s="32"/>
      <c r="F8" s="155"/>
    </row>
    <row r="9" spans="1:6" ht="30" customHeight="1">
      <c r="A9" s="34"/>
      <c r="B9" s="34"/>
      <c r="C9" s="34"/>
      <c r="D9" s="34"/>
      <c r="E9" s="34"/>
      <c r="F9" s="156"/>
    </row>
    <row r="10" spans="1:6" ht="30" customHeight="1">
      <c r="A10" s="340" t="s">
        <v>99</v>
      </c>
      <c r="B10" s="341"/>
      <c r="C10" s="341"/>
      <c r="D10" s="341"/>
      <c r="E10" s="342"/>
      <c r="F10" s="161">
        <f>SUM(F6:F9)</f>
        <v>1583900</v>
      </c>
    </row>
    <row r="12" ht="12.75">
      <c r="A12" s="69" t="s">
        <v>24</v>
      </c>
    </row>
    <row r="13" ht="12.75">
      <c r="A13" s="67" t="s">
        <v>238</v>
      </c>
    </row>
    <row r="15" ht="12.75">
      <c r="A15" s="67" t="s">
        <v>24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
do projektu Uchwały Nr ... Rady Miejskiej w Łowiczu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33" t="s">
        <v>257</v>
      </c>
      <c r="B1" s="333"/>
      <c r="C1" s="333"/>
      <c r="D1" s="333"/>
      <c r="E1" s="333"/>
      <c r="F1" s="333"/>
    </row>
    <row r="2" spans="5:6" ht="19.5" customHeight="1">
      <c r="E2" s="8"/>
      <c r="F2" s="8"/>
    </row>
    <row r="3" spans="5:6" ht="19.5" customHeight="1">
      <c r="E3" s="2"/>
      <c r="F3" s="12" t="s">
        <v>42</v>
      </c>
    </row>
    <row r="4" spans="1:6" ht="19.5" customHeight="1">
      <c r="A4" s="17" t="s">
        <v>59</v>
      </c>
      <c r="B4" s="17" t="s">
        <v>2</v>
      </c>
      <c r="C4" s="17" t="s">
        <v>3</v>
      </c>
      <c r="D4" s="17" t="s">
        <v>4</v>
      </c>
      <c r="E4" s="17" t="s">
        <v>44</v>
      </c>
      <c r="F4" s="17" t="s">
        <v>45</v>
      </c>
    </row>
    <row r="5" spans="1:6" s="65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41" t="s">
        <v>12</v>
      </c>
      <c r="B6" s="41">
        <v>754</v>
      </c>
      <c r="C6" s="41">
        <v>75412</v>
      </c>
      <c r="D6" s="41"/>
      <c r="E6" s="157" t="s">
        <v>221</v>
      </c>
      <c r="F6" s="150">
        <v>61000</v>
      </c>
    </row>
    <row r="7" spans="1:6" ht="30" customHeight="1">
      <c r="A7" s="41" t="s">
        <v>13</v>
      </c>
      <c r="B7" s="42">
        <v>754</v>
      </c>
      <c r="C7" s="42">
        <v>75412</v>
      </c>
      <c r="D7" s="42"/>
      <c r="E7" s="158" t="s">
        <v>222</v>
      </c>
      <c r="F7" s="151">
        <v>25000</v>
      </c>
    </row>
    <row r="8" spans="1:6" ht="30" customHeight="1">
      <c r="A8" s="41" t="s">
        <v>14</v>
      </c>
      <c r="B8" s="42">
        <v>801</v>
      </c>
      <c r="C8" s="42">
        <v>80195</v>
      </c>
      <c r="D8" s="42"/>
      <c r="E8" s="158" t="s">
        <v>433</v>
      </c>
      <c r="F8" s="151">
        <v>45000</v>
      </c>
    </row>
    <row r="9" spans="1:6" ht="30" customHeight="1">
      <c r="A9" s="41" t="s">
        <v>1</v>
      </c>
      <c r="B9" s="42">
        <v>851</v>
      </c>
      <c r="C9" s="42">
        <v>85154</v>
      </c>
      <c r="D9" s="42"/>
      <c r="E9" s="42" t="s">
        <v>233</v>
      </c>
      <c r="F9" s="151">
        <v>87000</v>
      </c>
    </row>
    <row r="10" spans="1:6" ht="30" customHeight="1">
      <c r="A10" s="41" t="s">
        <v>18</v>
      </c>
      <c r="B10" s="42">
        <v>921</v>
      </c>
      <c r="C10" s="42">
        <v>92108</v>
      </c>
      <c r="D10" s="42"/>
      <c r="E10" s="42" t="s">
        <v>235</v>
      </c>
      <c r="F10" s="151">
        <v>50000</v>
      </c>
    </row>
    <row r="11" spans="1:6" ht="30" customHeight="1">
      <c r="A11" s="41" t="s">
        <v>21</v>
      </c>
      <c r="B11" s="42">
        <v>921</v>
      </c>
      <c r="C11" s="42">
        <v>92195</v>
      </c>
      <c r="D11" s="42"/>
      <c r="E11" s="42" t="s">
        <v>267</v>
      </c>
      <c r="F11" s="151">
        <v>10000</v>
      </c>
    </row>
    <row r="12" spans="1:6" ht="30" customHeight="1">
      <c r="A12" s="41" t="s">
        <v>23</v>
      </c>
      <c r="B12" s="42">
        <v>926</v>
      </c>
      <c r="C12" s="42">
        <v>92605</v>
      </c>
      <c r="D12" s="42"/>
      <c r="E12" s="42" t="s">
        <v>234</v>
      </c>
      <c r="F12" s="151">
        <v>280000</v>
      </c>
    </row>
    <row r="13" spans="1:6" ht="30" customHeight="1">
      <c r="A13" s="42" t="s">
        <v>24</v>
      </c>
      <c r="B13" s="42"/>
      <c r="C13" s="42"/>
      <c r="D13" s="42"/>
      <c r="E13" s="42"/>
      <c r="F13" s="151"/>
    </row>
    <row r="14" spans="1:6" ht="30" customHeight="1">
      <c r="A14" s="43"/>
      <c r="B14" s="43"/>
      <c r="C14" s="43"/>
      <c r="D14" s="43"/>
      <c r="E14" s="43"/>
      <c r="F14" s="152"/>
    </row>
    <row r="15" spans="1:6" ht="30" customHeight="1">
      <c r="A15" s="340" t="s">
        <v>99</v>
      </c>
      <c r="B15" s="341"/>
      <c r="C15" s="341"/>
      <c r="D15" s="341"/>
      <c r="E15" s="342"/>
      <c r="F15" s="161">
        <f>SUM(F6:F14)</f>
        <v>558000</v>
      </c>
    </row>
    <row r="17" ht="12.75">
      <c r="A17" s="67" t="s">
        <v>24</v>
      </c>
    </row>
  </sheetData>
  <sheetProtection/>
  <mergeCells count="2">
    <mergeCell ref="A1:F1"/>
    <mergeCell ref="A15:E15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12
do projektu Uchwały Nr ...Rady Miejskiej w Łowiczu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10.125" style="0" customWidth="1"/>
    <col min="4" max="4" width="27.75390625" style="0" customWidth="1"/>
    <col min="5" max="5" width="36.875" style="0" customWidth="1"/>
    <col min="6" max="6" width="19.625" style="0" customWidth="1"/>
  </cols>
  <sheetData>
    <row r="1" spans="1:6" ht="48.75" customHeight="1">
      <c r="A1" s="333" t="s">
        <v>258</v>
      </c>
      <c r="B1" s="333"/>
      <c r="C1" s="333"/>
      <c r="D1" s="333"/>
      <c r="E1" s="333"/>
      <c r="F1" s="333"/>
    </row>
    <row r="2" spans="5:6" ht="19.5" customHeight="1">
      <c r="E2" s="8"/>
      <c r="F2" s="8"/>
    </row>
    <row r="3" spans="5:6" ht="19.5" customHeight="1">
      <c r="E3" s="2"/>
      <c r="F3" s="12" t="s">
        <v>42</v>
      </c>
    </row>
    <row r="4" spans="1:6" ht="19.5" customHeight="1">
      <c r="A4" s="17" t="s">
        <v>59</v>
      </c>
      <c r="B4" s="17" t="s">
        <v>2</v>
      </c>
      <c r="C4" s="17" t="s">
        <v>3</v>
      </c>
      <c r="D4" s="17" t="s">
        <v>148</v>
      </c>
      <c r="E4" s="17" t="s">
        <v>44</v>
      </c>
      <c r="F4" s="17" t="s">
        <v>45</v>
      </c>
    </row>
    <row r="5" spans="1:6" s="65" customFormat="1" ht="7.5" customHeight="1">
      <c r="A5" s="20">
        <v>1</v>
      </c>
      <c r="B5" s="20">
        <v>2</v>
      </c>
      <c r="C5" s="20">
        <v>3</v>
      </c>
      <c r="D5" s="20"/>
      <c r="E5" s="20">
        <v>5</v>
      </c>
      <c r="F5" s="20">
        <v>6</v>
      </c>
    </row>
    <row r="6" spans="1:6" ht="30" customHeight="1">
      <c r="A6" s="110">
        <v>1</v>
      </c>
      <c r="B6" s="111">
        <v>754</v>
      </c>
      <c r="C6" s="110">
        <v>75404</v>
      </c>
      <c r="D6" s="110" t="s">
        <v>241</v>
      </c>
      <c r="E6" s="112" t="s">
        <v>149</v>
      </c>
      <c r="F6" s="113">
        <f>SUM(F8:F8)</f>
        <v>45000</v>
      </c>
    </row>
    <row r="7" spans="1:6" ht="12.75">
      <c r="A7" s="114" t="s">
        <v>24</v>
      </c>
      <c r="B7" s="72" t="s">
        <v>24</v>
      </c>
      <c r="C7" s="72" t="s">
        <v>24</v>
      </c>
      <c r="D7" s="72"/>
      <c r="E7" s="115" t="s">
        <v>6</v>
      </c>
      <c r="F7" s="116" t="s">
        <v>24</v>
      </c>
    </row>
    <row r="8" spans="1:6" ht="30" customHeight="1">
      <c r="A8" s="114" t="s">
        <v>24</v>
      </c>
      <c r="B8" s="114" t="s">
        <v>24</v>
      </c>
      <c r="C8" s="114" t="s">
        <v>24</v>
      </c>
      <c r="D8" s="114"/>
      <c r="E8" s="117" t="s">
        <v>239</v>
      </c>
      <c r="F8" s="118">
        <v>45000</v>
      </c>
    </row>
    <row r="9" spans="1:6" ht="30" customHeight="1">
      <c r="A9" s="114"/>
      <c r="B9" s="114"/>
      <c r="C9" s="114"/>
      <c r="D9" s="114"/>
      <c r="E9" s="114"/>
      <c r="F9" s="118"/>
    </row>
    <row r="10" spans="1:6" ht="30" customHeight="1">
      <c r="A10" s="114"/>
      <c r="B10" s="114"/>
      <c r="C10" s="114"/>
      <c r="D10" s="114"/>
      <c r="E10" s="114"/>
      <c r="F10" s="118"/>
    </row>
    <row r="11" spans="1:6" ht="30" customHeight="1">
      <c r="A11" s="343" t="s">
        <v>99</v>
      </c>
      <c r="B11" s="341"/>
      <c r="C11" s="341"/>
      <c r="D11" s="341"/>
      <c r="E11" s="342"/>
      <c r="F11" s="288">
        <f>SUM(F8:F10)</f>
        <v>45000</v>
      </c>
    </row>
    <row r="13" ht="12.75">
      <c r="A13" s="67" t="s">
        <v>24</v>
      </c>
    </row>
  </sheetData>
  <mergeCells count="2">
    <mergeCell ref="A1:F1"/>
    <mergeCell ref="A11:E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&amp;RZałącznik Nr 13 
do projektu Uchwały Nr .... Rady Miejskiej w Łowiczu 
z dnia ...... roku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0" sqref="E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33" t="s">
        <v>443</v>
      </c>
      <c r="B1" s="333"/>
      <c r="C1" s="333"/>
      <c r="D1" s="333"/>
      <c r="E1" s="333"/>
      <c r="F1" s="333"/>
    </row>
    <row r="2" spans="5:6" ht="19.5" customHeight="1">
      <c r="E2" s="8"/>
      <c r="F2" s="8"/>
    </row>
    <row r="3" spans="5:6" ht="19.5" customHeight="1">
      <c r="E3" s="2"/>
      <c r="F3" s="12" t="s">
        <v>42</v>
      </c>
    </row>
    <row r="4" spans="1:6" ht="19.5" customHeight="1">
      <c r="A4" s="17" t="s">
        <v>59</v>
      </c>
      <c r="B4" s="17" t="s">
        <v>2</v>
      </c>
      <c r="C4" s="17" t="s">
        <v>3</v>
      </c>
      <c r="D4" s="17" t="s">
        <v>24</v>
      </c>
      <c r="E4" s="17" t="s">
        <v>44</v>
      </c>
      <c r="F4" s="17" t="s">
        <v>45</v>
      </c>
    </row>
    <row r="5" spans="1:6" s="65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175">
        <v>1</v>
      </c>
      <c r="B6" s="175">
        <v>754</v>
      </c>
      <c r="C6" s="175">
        <v>75411</v>
      </c>
      <c r="D6" s="175"/>
      <c r="E6" s="176" t="s">
        <v>444</v>
      </c>
      <c r="F6" s="177">
        <v>45000</v>
      </c>
    </row>
    <row r="7" spans="1:6" ht="36" customHeight="1">
      <c r="A7" s="42" t="s">
        <v>24</v>
      </c>
      <c r="B7" s="42" t="s">
        <v>24</v>
      </c>
      <c r="C7" s="42" t="s">
        <v>24</v>
      </c>
      <c r="D7" s="42"/>
      <c r="E7" s="158" t="s">
        <v>237</v>
      </c>
      <c r="F7" s="151">
        <v>45000</v>
      </c>
    </row>
    <row r="8" spans="1:6" ht="30" customHeight="1">
      <c r="A8" s="42" t="s">
        <v>24</v>
      </c>
      <c r="B8" s="42"/>
      <c r="C8" s="42"/>
      <c r="D8" s="42"/>
      <c r="E8" s="42"/>
      <c r="F8" s="151"/>
    </row>
    <row r="9" spans="1:6" ht="30" customHeight="1">
      <c r="A9" s="42" t="s">
        <v>24</v>
      </c>
      <c r="B9" s="42"/>
      <c r="C9" s="42"/>
      <c r="D9" s="42"/>
      <c r="E9" s="42"/>
      <c r="F9" s="151"/>
    </row>
    <row r="10" spans="1:6" ht="30" customHeight="1">
      <c r="A10" s="42"/>
      <c r="B10" s="42"/>
      <c r="C10" s="42"/>
      <c r="D10" s="42"/>
      <c r="E10" s="42"/>
      <c r="F10" s="151"/>
    </row>
    <row r="11" spans="1:6" ht="30" customHeight="1">
      <c r="A11" s="43"/>
      <c r="B11" s="43"/>
      <c r="C11" s="43"/>
      <c r="D11" s="43"/>
      <c r="E11" s="43"/>
      <c r="F11" s="152"/>
    </row>
    <row r="12" spans="1:6" ht="30" customHeight="1">
      <c r="A12" s="340" t="s">
        <v>99</v>
      </c>
      <c r="B12" s="341"/>
      <c r="C12" s="341"/>
      <c r="D12" s="341"/>
      <c r="E12" s="342"/>
      <c r="F12" s="161">
        <f>SUM(F6)</f>
        <v>45000</v>
      </c>
    </row>
    <row r="14" ht="12.75">
      <c r="A14" s="67" t="s">
        <v>24</v>
      </c>
    </row>
  </sheetData>
  <mergeCells count="2">
    <mergeCell ref="A1:F1"/>
    <mergeCell ref="A12:E12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14
do  projektu Uchwały Nr ...Rady Miejskiej w Łowiczu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C1">
      <selection activeCell="H23" sqref="H2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11.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44" t="s">
        <v>58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16.5">
      <c r="A2" s="344" t="s">
        <v>259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42</v>
      </c>
    </row>
    <row r="5" spans="1:11" ht="15" customHeight="1">
      <c r="A5" s="322" t="s">
        <v>59</v>
      </c>
      <c r="B5" s="322" t="s">
        <v>0</v>
      </c>
      <c r="C5" s="323" t="s">
        <v>61</v>
      </c>
      <c r="D5" s="345" t="s">
        <v>9</v>
      </c>
      <c r="E5" s="346"/>
      <c r="F5" s="346"/>
      <c r="G5" s="347"/>
      <c r="H5" s="323" t="s">
        <v>8</v>
      </c>
      <c r="I5" s="323"/>
      <c r="J5" s="323" t="s">
        <v>63</v>
      </c>
      <c r="K5" s="323" t="s">
        <v>404</v>
      </c>
    </row>
    <row r="6" spans="1:11" ht="15" customHeight="1">
      <c r="A6" s="322"/>
      <c r="B6" s="322"/>
      <c r="C6" s="323"/>
      <c r="D6" s="323" t="s">
        <v>7</v>
      </c>
      <c r="E6" s="350" t="s">
        <v>6</v>
      </c>
      <c r="F6" s="351"/>
      <c r="G6" s="352"/>
      <c r="H6" s="323" t="s">
        <v>7</v>
      </c>
      <c r="I6" s="323" t="s">
        <v>62</v>
      </c>
      <c r="J6" s="323"/>
      <c r="K6" s="323"/>
    </row>
    <row r="7" spans="1:11" ht="18" customHeight="1">
      <c r="A7" s="322"/>
      <c r="B7" s="322"/>
      <c r="C7" s="323"/>
      <c r="D7" s="323"/>
      <c r="E7" s="348" t="s">
        <v>240</v>
      </c>
      <c r="F7" s="350" t="s">
        <v>6</v>
      </c>
      <c r="G7" s="352"/>
      <c r="H7" s="323"/>
      <c r="I7" s="323"/>
      <c r="J7" s="323"/>
      <c r="K7" s="323"/>
    </row>
    <row r="8" spans="1:11" ht="42" customHeight="1">
      <c r="A8" s="322"/>
      <c r="B8" s="322"/>
      <c r="C8" s="323"/>
      <c r="D8" s="323"/>
      <c r="E8" s="349"/>
      <c r="F8" s="68" t="s">
        <v>114</v>
      </c>
      <c r="G8" s="68" t="s">
        <v>113</v>
      </c>
      <c r="H8" s="323"/>
      <c r="I8" s="323"/>
      <c r="J8" s="323"/>
      <c r="K8" s="323"/>
    </row>
    <row r="9" spans="1:11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11" ht="19.5" customHeight="1">
      <c r="A10" s="35" t="s">
        <v>10</v>
      </c>
      <c r="B10" s="22" t="s">
        <v>11</v>
      </c>
      <c r="C10" s="141">
        <f>SUM(C12)</f>
        <v>322500</v>
      </c>
      <c r="D10" s="141">
        <f aca="true" t="shared" si="0" ref="D10:J10">SUM(D12)</f>
        <v>14992000</v>
      </c>
      <c r="E10" s="141">
        <f>SUM(F10:G10)</f>
        <v>410000</v>
      </c>
      <c r="F10" s="141">
        <f t="shared" si="0"/>
        <v>410000</v>
      </c>
      <c r="G10" s="141">
        <f t="shared" si="0"/>
        <v>0</v>
      </c>
      <c r="H10" s="141">
        <f t="shared" si="0"/>
        <v>14606000</v>
      </c>
      <c r="I10" s="141">
        <f t="shared" si="0"/>
        <v>0</v>
      </c>
      <c r="J10" s="141">
        <f t="shared" si="0"/>
        <v>708500</v>
      </c>
      <c r="K10" s="35" t="s">
        <v>48</v>
      </c>
    </row>
    <row r="11" spans="1:11" ht="19.5" customHeight="1">
      <c r="A11" s="36"/>
      <c r="B11" s="37" t="s">
        <v>72</v>
      </c>
      <c r="C11" s="142"/>
      <c r="D11" s="142"/>
      <c r="E11" s="141" t="s">
        <v>24</v>
      </c>
      <c r="F11" s="142"/>
      <c r="G11" s="142"/>
      <c r="H11" s="142"/>
      <c r="I11" s="142"/>
      <c r="J11" s="142"/>
      <c r="K11" s="36"/>
    </row>
    <row r="12" spans="1:11" ht="19.5" customHeight="1">
      <c r="A12" s="36"/>
      <c r="B12" s="38" t="s">
        <v>232</v>
      </c>
      <c r="C12" s="142">
        <v>322500</v>
      </c>
      <c r="D12" s="142">
        <f>15092000-100000</f>
        <v>14992000</v>
      </c>
      <c r="E12" s="141">
        <f>SUM(F12:G12)</f>
        <v>410000</v>
      </c>
      <c r="F12" s="142">
        <v>410000</v>
      </c>
      <c r="G12" s="142">
        <v>0</v>
      </c>
      <c r="H12" s="142">
        <f>14706000-100000</f>
        <v>14606000</v>
      </c>
      <c r="I12" s="142">
        <v>0</v>
      </c>
      <c r="J12" s="142">
        <v>708500</v>
      </c>
      <c r="K12" s="36" t="s">
        <v>48</v>
      </c>
    </row>
    <row r="13" spans="1:11" ht="19.5" customHeight="1">
      <c r="A13" s="36"/>
      <c r="B13" s="38" t="s">
        <v>24</v>
      </c>
      <c r="C13" s="142"/>
      <c r="D13" s="142"/>
      <c r="E13" s="142"/>
      <c r="F13" s="142"/>
      <c r="G13" s="142"/>
      <c r="H13" s="142"/>
      <c r="I13" s="142"/>
      <c r="J13" s="142"/>
      <c r="K13" s="36" t="s">
        <v>48</v>
      </c>
    </row>
    <row r="14" spans="1:11" ht="19.5" customHeight="1">
      <c r="A14" s="36"/>
      <c r="B14" s="38" t="s">
        <v>24</v>
      </c>
      <c r="C14" s="142"/>
      <c r="D14" s="142"/>
      <c r="E14" s="142"/>
      <c r="F14" s="142"/>
      <c r="G14" s="142"/>
      <c r="H14" s="142"/>
      <c r="I14" s="142"/>
      <c r="J14" s="142"/>
      <c r="K14" s="36" t="s">
        <v>48</v>
      </c>
    </row>
    <row r="15" spans="1:11" ht="19.5" customHeight="1">
      <c r="A15" s="39"/>
      <c r="B15" s="40" t="s">
        <v>24</v>
      </c>
      <c r="C15" s="143"/>
      <c r="D15" s="143"/>
      <c r="E15" s="143"/>
      <c r="F15" s="143"/>
      <c r="G15" s="143"/>
      <c r="H15" s="143"/>
      <c r="I15" s="143"/>
      <c r="J15" s="143"/>
      <c r="K15" s="39" t="s">
        <v>48</v>
      </c>
    </row>
    <row r="16" spans="1:11" s="62" customFormat="1" ht="19.5" customHeight="1">
      <c r="A16" s="313" t="s">
        <v>99</v>
      </c>
      <c r="B16" s="313"/>
      <c r="C16" s="161">
        <f>SUM(C10)</f>
        <v>322500</v>
      </c>
      <c r="D16" s="161">
        <f aca="true" t="shared" si="1" ref="D16:J16">SUM(D10)</f>
        <v>14992000</v>
      </c>
      <c r="E16" s="161">
        <f t="shared" si="1"/>
        <v>410000</v>
      </c>
      <c r="F16" s="161">
        <f t="shared" si="1"/>
        <v>410000</v>
      </c>
      <c r="G16" s="161">
        <f t="shared" si="1"/>
        <v>0</v>
      </c>
      <c r="H16" s="161">
        <f t="shared" si="1"/>
        <v>14606000</v>
      </c>
      <c r="I16" s="161">
        <f t="shared" si="1"/>
        <v>0</v>
      </c>
      <c r="J16" s="161">
        <f t="shared" si="1"/>
        <v>708500</v>
      </c>
      <c r="K16" s="63"/>
    </row>
    <row r="17" ht="4.5" customHeight="1"/>
    <row r="18" ht="12.75" customHeight="1">
      <c r="A18" s="69" t="s">
        <v>24</v>
      </c>
    </row>
    <row r="19" ht="12.75">
      <c r="A19" s="69" t="s">
        <v>24</v>
      </c>
    </row>
    <row r="20" ht="12.75">
      <c r="A20" s="69" t="s">
        <v>24</v>
      </c>
    </row>
    <row r="21" ht="12.75">
      <c r="A21" s="69" t="s">
        <v>24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15
do projektu Uchwały Nr ..Rady Miejskiej w Łowiczu
z dnia 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5.25390625" style="2" bestFit="1" customWidth="1"/>
    <col min="2" max="2" width="7.00390625" style="2" customWidth="1"/>
    <col min="3" max="3" width="9.125" style="2" customWidth="1"/>
    <col min="4" max="4" width="7.00390625" style="2" customWidth="1"/>
    <col min="5" max="5" width="47.625" style="2" customWidth="1"/>
    <col min="6" max="6" width="14.25390625" style="2" customWidth="1"/>
    <col min="7" max="16384" width="9.125" style="2" customWidth="1"/>
  </cols>
  <sheetData>
    <row r="1" spans="1:13" ht="19.5" customHeight="1">
      <c r="A1" s="314" t="s">
        <v>39</v>
      </c>
      <c r="B1" s="314"/>
      <c r="C1" s="314"/>
      <c r="D1" s="314"/>
      <c r="E1" s="314"/>
      <c r="F1" s="314"/>
      <c r="G1" s="8"/>
      <c r="H1" s="8"/>
      <c r="I1" s="8"/>
      <c r="J1" s="8"/>
      <c r="K1" s="8"/>
      <c r="L1" s="8"/>
      <c r="M1" s="8"/>
    </row>
    <row r="2" spans="1:10" ht="19.5" customHeight="1">
      <c r="A2" s="314" t="s">
        <v>260</v>
      </c>
      <c r="B2" s="314"/>
      <c r="C2" s="314"/>
      <c r="D2" s="314"/>
      <c r="E2" s="314"/>
      <c r="F2" s="314"/>
      <c r="G2" s="8"/>
      <c r="H2" s="8"/>
      <c r="I2" s="8"/>
      <c r="J2" s="8"/>
    </row>
    <row r="4" ht="12.75">
      <c r="F4" s="12" t="s">
        <v>42</v>
      </c>
    </row>
    <row r="5" spans="1:13" ht="19.5" customHeight="1">
      <c r="A5" s="17" t="s">
        <v>59</v>
      </c>
      <c r="B5" s="17" t="s">
        <v>223</v>
      </c>
      <c r="C5" s="17" t="s">
        <v>3</v>
      </c>
      <c r="D5" s="17" t="s">
        <v>4</v>
      </c>
      <c r="E5" s="17" t="s">
        <v>0</v>
      </c>
      <c r="F5" s="17" t="s">
        <v>137</v>
      </c>
      <c r="G5" s="10"/>
      <c r="H5" s="10"/>
      <c r="I5" s="10"/>
      <c r="J5" s="10"/>
      <c r="K5" s="10"/>
      <c r="L5" s="11"/>
      <c r="M5" s="11"/>
    </row>
    <row r="6" spans="1:13" ht="19.5" customHeight="1">
      <c r="A6" s="159" t="s">
        <v>231</v>
      </c>
      <c r="B6" s="159">
        <v>900</v>
      </c>
      <c r="C6" s="159"/>
      <c r="D6" s="159"/>
      <c r="E6" s="160" t="s">
        <v>224</v>
      </c>
      <c r="F6" s="180">
        <f>SUM(F7)</f>
        <v>233200</v>
      </c>
      <c r="G6" s="10"/>
      <c r="H6" s="10"/>
      <c r="I6" s="10"/>
      <c r="J6" s="10"/>
      <c r="K6" s="10"/>
      <c r="L6" s="11"/>
      <c r="M6" s="11"/>
    </row>
    <row r="7" spans="1:13" ht="19.5" customHeight="1">
      <c r="A7" s="159"/>
      <c r="B7" s="159"/>
      <c r="C7" s="159">
        <v>90011</v>
      </c>
      <c r="D7" s="159"/>
      <c r="E7" s="160" t="s">
        <v>230</v>
      </c>
      <c r="F7" s="180">
        <f>SUM(F8:F9)</f>
        <v>233200</v>
      </c>
      <c r="G7" s="10"/>
      <c r="H7" s="10"/>
      <c r="I7" s="10"/>
      <c r="J7" s="10"/>
      <c r="K7" s="10"/>
      <c r="L7" s="11"/>
      <c r="M7" s="11"/>
    </row>
    <row r="8" spans="1:13" ht="19.5" customHeight="1">
      <c r="A8" s="27" t="s">
        <v>10</v>
      </c>
      <c r="B8" s="27" t="s">
        <v>24</v>
      </c>
      <c r="C8" s="27" t="s">
        <v>24</v>
      </c>
      <c r="D8" s="27"/>
      <c r="E8" s="44" t="s">
        <v>61</v>
      </c>
      <c r="F8" s="181">
        <v>3000</v>
      </c>
      <c r="G8" s="10"/>
      <c r="H8" s="10"/>
      <c r="I8" s="10"/>
      <c r="J8" s="10"/>
      <c r="K8" s="10"/>
      <c r="L8" s="11"/>
      <c r="M8" s="11"/>
    </row>
    <row r="9" spans="1:13" ht="19.5" customHeight="1">
      <c r="A9" s="27" t="s">
        <v>15</v>
      </c>
      <c r="B9" s="27"/>
      <c r="C9" s="27"/>
      <c r="D9" s="27"/>
      <c r="E9" s="44" t="s">
        <v>9</v>
      </c>
      <c r="F9" s="181">
        <f>SUM(F10)</f>
        <v>230200</v>
      </c>
      <c r="G9" s="10"/>
      <c r="H9" s="10"/>
      <c r="I9" s="10"/>
      <c r="J9" s="10"/>
      <c r="K9" s="10"/>
      <c r="L9" s="11"/>
      <c r="M9" s="11"/>
    </row>
    <row r="10" spans="1:13" ht="27" customHeight="1">
      <c r="A10" s="45" t="s">
        <v>12</v>
      </c>
      <c r="B10" s="45"/>
      <c r="C10" s="45"/>
      <c r="D10" s="45">
        <v>2960</v>
      </c>
      <c r="E10" s="187" t="s">
        <v>225</v>
      </c>
      <c r="F10" s="182">
        <v>230200</v>
      </c>
      <c r="G10" s="10"/>
      <c r="H10" s="10"/>
      <c r="I10" s="10"/>
      <c r="J10" s="10"/>
      <c r="K10" s="10"/>
      <c r="L10" s="11"/>
      <c r="M10" s="11"/>
    </row>
    <row r="11" spans="1:13" ht="19.5" customHeight="1">
      <c r="A11" s="31" t="s">
        <v>13</v>
      </c>
      <c r="B11" s="31"/>
      <c r="C11" s="31"/>
      <c r="D11" s="31"/>
      <c r="E11" s="47"/>
      <c r="F11" s="183"/>
      <c r="G11" s="10"/>
      <c r="H11" s="10"/>
      <c r="I11" s="10"/>
      <c r="J11" s="10"/>
      <c r="K11" s="10"/>
      <c r="L11" s="11"/>
      <c r="M11" s="11"/>
    </row>
    <row r="12" spans="1:13" ht="19.5" customHeight="1">
      <c r="A12" s="33" t="s">
        <v>14</v>
      </c>
      <c r="B12" s="33"/>
      <c r="C12" s="33"/>
      <c r="D12" s="33"/>
      <c r="E12" s="48"/>
      <c r="F12" s="184"/>
      <c r="G12" s="10"/>
      <c r="H12" s="10"/>
      <c r="I12" s="10"/>
      <c r="J12" s="10"/>
      <c r="K12" s="10"/>
      <c r="L12" s="11"/>
      <c r="M12" s="11"/>
    </row>
    <row r="13" spans="1:13" ht="19.5" customHeight="1">
      <c r="A13" s="27" t="s">
        <v>16</v>
      </c>
      <c r="B13" s="27"/>
      <c r="C13" s="27"/>
      <c r="D13" s="27"/>
      <c r="E13" s="44" t="s">
        <v>8</v>
      </c>
      <c r="F13" s="181">
        <f>SUM(F14,F19)</f>
        <v>230200</v>
      </c>
      <c r="G13" s="10"/>
      <c r="H13" s="10"/>
      <c r="I13" s="10"/>
      <c r="J13" s="10"/>
      <c r="K13" s="10"/>
      <c r="L13" s="11"/>
      <c r="M13" s="11"/>
    </row>
    <row r="14" spans="1:13" ht="19.5" customHeight="1">
      <c r="A14" s="29" t="s">
        <v>12</v>
      </c>
      <c r="B14" s="29"/>
      <c r="C14" s="29"/>
      <c r="D14" s="29"/>
      <c r="E14" s="167" t="s">
        <v>37</v>
      </c>
      <c r="F14" s="185">
        <f>SUM(F15:F18)</f>
        <v>120200</v>
      </c>
      <c r="G14" s="10"/>
      <c r="H14" s="10"/>
      <c r="I14" s="10"/>
      <c r="J14" s="10"/>
      <c r="K14" s="10"/>
      <c r="L14" s="11"/>
      <c r="M14" s="11"/>
    </row>
    <row r="15" spans="1:13" ht="19.5" customHeight="1">
      <c r="A15" s="45"/>
      <c r="B15" s="45"/>
      <c r="C15" s="45"/>
      <c r="D15" s="45">
        <v>4210</v>
      </c>
      <c r="E15" s="46" t="s">
        <v>226</v>
      </c>
      <c r="F15" s="182">
        <v>20000</v>
      </c>
      <c r="G15" s="10"/>
      <c r="H15" s="10"/>
      <c r="I15" s="10"/>
      <c r="J15" s="10"/>
      <c r="K15" s="10"/>
      <c r="L15" s="11"/>
      <c r="M15" s="11"/>
    </row>
    <row r="16" spans="1:13" ht="19.5" customHeight="1">
      <c r="A16" s="45"/>
      <c r="B16" s="45"/>
      <c r="C16" s="45"/>
      <c r="D16" s="45">
        <v>4300</v>
      </c>
      <c r="E16" s="46" t="s">
        <v>227</v>
      </c>
      <c r="F16" s="182">
        <v>60000</v>
      </c>
      <c r="G16" s="10"/>
      <c r="H16" s="10"/>
      <c r="I16" s="10"/>
      <c r="J16" s="10"/>
      <c r="K16" s="10"/>
      <c r="L16" s="11"/>
      <c r="M16" s="11"/>
    </row>
    <row r="17" spans="1:13" ht="19.5" customHeight="1">
      <c r="A17" s="45"/>
      <c r="B17" s="45"/>
      <c r="C17" s="45"/>
      <c r="D17" s="45">
        <v>4430</v>
      </c>
      <c r="E17" s="46" t="s">
        <v>393</v>
      </c>
      <c r="F17" s="182">
        <v>30200</v>
      </c>
      <c r="G17" s="10"/>
      <c r="H17" s="10"/>
      <c r="I17" s="10"/>
      <c r="J17" s="10"/>
      <c r="K17" s="10"/>
      <c r="L17" s="11"/>
      <c r="M17" s="11"/>
    </row>
    <row r="18" spans="1:13" ht="19.5" customHeight="1">
      <c r="A18" s="45"/>
      <c r="B18" s="45"/>
      <c r="C18" s="45"/>
      <c r="D18" s="45">
        <v>4530</v>
      </c>
      <c r="E18" s="46" t="s">
        <v>228</v>
      </c>
      <c r="F18" s="182">
        <v>10000</v>
      </c>
      <c r="G18" s="10"/>
      <c r="H18" s="10"/>
      <c r="I18" s="10"/>
      <c r="J18" s="10"/>
      <c r="K18" s="10"/>
      <c r="L18" s="11"/>
      <c r="M18" s="11"/>
    </row>
    <row r="19" spans="1:13" ht="19.5" customHeight="1">
      <c r="A19" s="31" t="s">
        <v>13</v>
      </c>
      <c r="B19" s="31"/>
      <c r="C19" s="31"/>
      <c r="D19" s="31"/>
      <c r="E19" s="166" t="s">
        <v>40</v>
      </c>
      <c r="F19" s="186">
        <f>SUM(F20)</f>
        <v>110000</v>
      </c>
      <c r="G19" s="10"/>
      <c r="H19" s="10"/>
      <c r="I19" s="10"/>
      <c r="J19" s="10"/>
      <c r="K19" s="10"/>
      <c r="L19" s="11"/>
      <c r="M19" s="11"/>
    </row>
    <row r="20" spans="1:13" ht="15">
      <c r="A20" s="31"/>
      <c r="B20" s="31"/>
      <c r="C20" s="31"/>
      <c r="D20" s="31">
        <v>6110</v>
      </c>
      <c r="E20" s="49" t="s">
        <v>229</v>
      </c>
      <c r="F20" s="183">
        <v>110000</v>
      </c>
      <c r="G20" s="10"/>
      <c r="H20" s="10"/>
      <c r="I20" s="10"/>
      <c r="J20" s="10"/>
      <c r="K20" s="10"/>
      <c r="L20" s="11"/>
      <c r="M20" s="11"/>
    </row>
    <row r="21" spans="1:13" ht="15" customHeight="1">
      <c r="A21" s="33"/>
      <c r="B21" s="33"/>
      <c r="C21" s="33"/>
      <c r="D21" s="33"/>
      <c r="E21" s="50"/>
      <c r="F21" s="184"/>
      <c r="G21" s="10"/>
      <c r="H21" s="10"/>
      <c r="I21" s="10"/>
      <c r="J21" s="10"/>
      <c r="K21" s="10"/>
      <c r="L21" s="11"/>
      <c r="M21" s="11"/>
    </row>
    <row r="22" spans="1:13" ht="19.5" customHeight="1">
      <c r="A22" s="27" t="s">
        <v>38</v>
      </c>
      <c r="B22" s="27"/>
      <c r="C22" s="27"/>
      <c r="D22" s="27"/>
      <c r="E22" s="44" t="s">
        <v>63</v>
      </c>
      <c r="F22" s="181" t="s">
        <v>236</v>
      </c>
      <c r="G22" s="10"/>
      <c r="H22" s="10"/>
      <c r="I22" s="10"/>
      <c r="J22" s="10"/>
      <c r="K22" s="10"/>
      <c r="L22" s="11"/>
      <c r="M22" s="11"/>
    </row>
    <row r="23" spans="1:13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1"/>
    </row>
    <row r="24" spans="1:1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1"/>
    </row>
    <row r="25" spans="1:13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</row>
    <row r="27" spans="1:13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</row>
    <row r="28" spans="1:1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</sheetData>
  <sheetProtection/>
  <mergeCells count="2">
    <mergeCell ref="A1:F1"/>
    <mergeCell ref="A2:F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16
 do projektu Uchwały Nr ..Rady Miejskiej w Łowiczu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workbookViewId="0" topLeftCell="B23">
      <selection activeCell="I42" sqref="I42"/>
    </sheetView>
  </sheetViews>
  <sheetFormatPr defaultColWidth="9.00390625" defaultRowHeight="12.75"/>
  <cols>
    <col min="1" max="1" width="6.25390625" style="0" customWidth="1"/>
    <col min="2" max="2" width="45.375" style="0" customWidth="1"/>
    <col min="3" max="3" width="12.375" style="0" customWidth="1"/>
    <col min="4" max="4" width="13.25390625" style="0" customWidth="1"/>
    <col min="5" max="5" width="12.625" style="0" customWidth="1"/>
    <col min="6" max="7" width="13.25390625" style="0" customWidth="1"/>
    <col min="8" max="10" width="13.625" style="0" customWidth="1"/>
    <col min="11" max="11" width="13.125" style="0" customWidth="1"/>
  </cols>
  <sheetData>
    <row r="1" spans="1:11" ht="18">
      <c r="A1" s="314" t="s">
        <v>261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ht="12.75">
      <c r="K3" s="61" t="s">
        <v>42</v>
      </c>
    </row>
    <row r="4" spans="1:11" s="56" customFormat="1" ht="35.25" customHeight="1">
      <c r="A4" s="358" t="s">
        <v>59</v>
      </c>
      <c r="B4" s="358" t="s">
        <v>0</v>
      </c>
      <c r="C4" s="359" t="s">
        <v>262</v>
      </c>
      <c r="D4" s="361" t="s">
        <v>82</v>
      </c>
      <c r="E4" s="361"/>
      <c r="F4" s="361"/>
      <c r="G4" s="361"/>
      <c r="H4" s="361"/>
      <c r="I4" s="361"/>
      <c r="J4" s="361"/>
      <c r="K4" s="361"/>
    </row>
    <row r="5" spans="1:11" s="56" customFormat="1" ht="23.25" customHeight="1">
      <c r="A5" s="358"/>
      <c r="B5" s="358"/>
      <c r="C5" s="360"/>
      <c r="D5" s="119">
        <v>2009</v>
      </c>
      <c r="E5" s="119">
        <v>2010</v>
      </c>
      <c r="F5" s="119">
        <v>2011</v>
      </c>
      <c r="G5" s="119">
        <v>2012</v>
      </c>
      <c r="H5" s="119">
        <v>2013</v>
      </c>
      <c r="I5" s="119">
        <v>2014</v>
      </c>
      <c r="J5" s="119">
        <v>2015</v>
      </c>
      <c r="K5" s="119">
        <v>2016</v>
      </c>
    </row>
    <row r="6" spans="1:11" s="58" customFormat="1" ht="14.25">
      <c r="A6" s="120">
        <v>1</v>
      </c>
      <c r="B6" s="120">
        <v>2</v>
      </c>
      <c r="C6" s="120">
        <v>3</v>
      </c>
      <c r="D6" s="120">
        <v>4</v>
      </c>
      <c r="E6" s="120">
        <v>5</v>
      </c>
      <c r="F6" s="120">
        <v>6</v>
      </c>
      <c r="G6" s="120">
        <v>7</v>
      </c>
      <c r="H6" s="120">
        <v>8</v>
      </c>
      <c r="I6" s="120">
        <v>9</v>
      </c>
      <c r="J6" s="120">
        <v>10</v>
      </c>
      <c r="K6" s="120">
        <v>11</v>
      </c>
    </row>
    <row r="7" spans="1:11" s="56" customFormat="1" ht="31.5" customHeight="1">
      <c r="A7" s="121" t="s">
        <v>12</v>
      </c>
      <c r="B7" s="122" t="s">
        <v>169</v>
      </c>
      <c r="C7" s="123">
        <f aca="true" t="shared" si="0" ref="C7:K7">SUM(C8,C12,C17)</f>
        <v>25382140</v>
      </c>
      <c r="D7" s="123">
        <f t="shared" si="0"/>
        <v>35459622</v>
      </c>
      <c r="E7" s="123">
        <f t="shared" si="0"/>
        <v>31524906</v>
      </c>
      <c r="F7" s="123">
        <f t="shared" si="0"/>
        <v>24815626</v>
      </c>
      <c r="G7" s="123">
        <f t="shared" si="0"/>
        <v>18385141</v>
      </c>
      <c r="H7" s="123">
        <f t="shared" si="0"/>
        <v>12888775</v>
      </c>
      <c r="I7" s="123">
        <f t="shared" si="0"/>
        <v>7897868</v>
      </c>
      <c r="J7" s="123">
        <f t="shared" si="0"/>
        <v>2906963</v>
      </c>
      <c r="K7" s="123">
        <f t="shared" si="0"/>
        <v>0</v>
      </c>
    </row>
    <row r="8" spans="1:11" s="55" customFormat="1" ht="30.75" customHeight="1">
      <c r="A8" s="124" t="s">
        <v>74</v>
      </c>
      <c r="B8" s="125" t="s">
        <v>128</v>
      </c>
      <c r="C8" s="126">
        <f>SUM(C9:C11)</f>
        <v>8334426</v>
      </c>
      <c r="D8" s="273">
        <f aca="true" t="shared" si="1" ref="D8:K8">SUM(D9:D11)</f>
        <v>17812337</v>
      </c>
      <c r="E8" s="126">
        <f t="shared" si="1"/>
        <v>31524906</v>
      </c>
      <c r="F8" s="126">
        <f t="shared" si="1"/>
        <v>24815626</v>
      </c>
      <c r="G8" s="126">
        <f t="shared" si="1"/>
        <v>18385141</v>
      </c>
      <c r="H8" s="126">
        <f t="shared" si="1"/>
        <v>12888775</v>
      </c>
      <c r="I8" s="126">
        <f>SUM(I9:I11)</f>
        <v>7897868</v>
      </c>
      <c r="J8" s="126">
        <f>SUM(J9:J11)</f>
        <v>2906963</v>
      </c>
      <c r="K8" s="126">
        <f t="shared" si="1"/>
        <v>0</v>
      </c>
    </row>
    <row r="9" spans="1:11" s="55" customFormat="1" ht="15" customHeight="1">
      <c r="A9" s="120" t="s">
        <v>153</v>
      </c>
      <c r="B9" s="127" t="s">
        <v>405</v>
      </c>
      <c r="C9" s="128">
        <v>8334426</v>
      </c>
      <c r="D9" s="128">
        <v>17812337</v>
      </c>
      <c r="E9" s="128">
        <f aca="true" t="shared" si="2" ref="E9:J9">SUM(D7-D21)</f>
        <v>31524906</v>
      </c>
      <c r="F9" s="128">
        <f t="shared" si="2"/>
        <v>24815626</v>
      </c>
      <c r="G9" s="128">
        <f t="shared" si="2"/>
        <v>18385141</v>
      </c>
      <c r="H9" s="128">
        <f t="shared" si="2"/>
        <v>12888775</v>
      </c>
      <c r="I9" s="128">
        <f t="shared" si="2"/>
        <v>7897868</v>
      </c>
      <c r="J9" s="128">
        <f t="shared" si="2"/>
        <v>2906963</v>
      </c>
      <c r="K9" s="129">
        <v>0</v>
      </c>
    </row>
    <row r="10" spans="1:11" s="55" customFormat="1" ht="15" customHeight="1">
      <c r="A10" s="120" t="s">
        <v>154</v>
      </c>
      <c r="B10" s="127" t="s">
        <v>83</v>
      </c>
      <c r="C10" s="128" t="s">
        <v>24</v>
      </c>
      <c r="D10" s="128" t="s">
        <v>24</v>
      </c>
      <c r="E10" s="128" t="s">
        <v>24</v>
      </c>
      <c r="F10" s="128" t="s">
        <v>24</v>
      </c>
      <c r="G10" s="128" t="s">
        <v>24</v>
      </c>
      <c r="H10" s="128" t="s">
        <v>24</v>
      </c>
      <c r="I10" s="128" t="s">
        <v>24</v>
      </c>
      <c r="J10" s="128" t="s">
        <v>24</v>
      </c>
      <c r="K10" s="129" t="s">
        <v>24</v>
      </c>
    </row>
    <row r="11" spans="1:11" s="55" customFormat="1" ht="15" customHeight="1">
      <c r="A11" s="120" t="s">
        <v>155</v>
      </c>
      <c r="B11" s="127" t="s">
        <v>24</v>
      </c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s="55" customFormat="1" ht="33" customHeight="1">
      <c r="A12" s="124" t="s">
        <v>75</v>
      </c>
      <c r="B12" s="125" t="s">
        <v>129</v>
      </c>
      <c r="C12" s="126">
        <f aca="true" t="shared" si="3" ref="C12:K12">SUM(C13:C14,C16)</f>
        <v>11821455</v>
      </c>
      <c r="D12" s="126">
        <f t="shared" si="3"/>
        <v>17647285</v>
      </c>
      <c r="E12" s="126">
        <f t="shared" si="3"/>
        <v>0</v>
      </c>
      <c r="F12" s="126">
        <f t="shared" si="3"/>
        <v>0</v>
      </c>
      <c r="G12" s="126">
        <f t="shared" si="3"/>
        <v>0</v>
      </c>
      <c r="H12" s="126">
        <f t="shared" si="3"/>
        <v>0</v>
      </c>
      <c r="I12" s="126">
        <f>SUM(I13:I14,I16)</f>
        <v>0</v>
      </c>
      <c r="J12" s="126">
        <f>SUM(J13:J14,J16)</f>
        <v>0</v>
      </c>
      <c r="K12" s="126">
        <f t="shared" si="3"/>
        <v>0</v>
      </c>
    </row>
    <row r="13" spans="1:11" s="55" customFormat="1" ht="15" customHeight="1">
      <c r="A13" s="120" t="s">
        <v>156</v>
      </c>
      <c r="B13" s="127" t="s">
        <v>157</v>
      </c>
      <c r="C13" s="128">
        <f>2511455-890000</f>
        <v>1621455</v>
      </c>
      <c r="D13" s="128">
        <v>1390000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</row>
    <row r="14" spans="1:11" s="55" customFormat="1" ht="15" customHeight="1">
      <c r="A14" s="120" t="s">
        <v>158</v>
      </c>
      <c r="B14" s="127" t="s">
        <v>84</v>
      </c>
      <c r="C14" s="128">
        <v>10200000</v>
      </c>
      <c r="D14" s="128">
        <v>16257285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</row>
    <row r="15" spans="1:11" s="55" customFormat="1" ht="15" customHeight="1">
      <c r="A15" s="120"/>
      <c r="B15" s="130" t="s">
        <v>159</v>
      </c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1" s="55" customFormat="1" ht="15" customHeight="1">
      <c r="A16" s="120" t="s">
        <v>160</v>
      </c>
      <c r="B16" s="127" t="s">
        <v>73</v>
      </c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s="55" customFormat="1" ht="30" customHeight="1">
      <c r="A17" s="124" t="s">
        <v>76</v>
      </c>
      <c r="B17" s="125" t="s">
        <v>85</v>
      </c>
      <c r="C17" s="131">
        <f>SUM(C18:C19)</f>
        <v>5226259</v>
      </c>
      <c r="D17" s="131">
        <f>SUM(D18:D19)</f>
        <v>0</v>
      </c>
      <c r="E17" s="131">
        <f aca="true" t="shared" si="4" ref="E17:K17">SUM(E18)</f>
        <v>0</v>
      </c>
      <c r="F17" s="131">
        <f t="shared" si="4"/>
        <v>0</v>
      </c>
      <c r="G17" s="131">
        <f t="shared" si="4"/>
        <v>0</v>
      </c>
      <c r="H17" s="131">
        <f t="shared" si="4"/>
        <v>0</v>
      </c>
      <c r="I17" s="131">
        <f t="shared" si="4"/>
        <v>0</v>
      </c>
      <c r="J17" s="131">
        <f t="shared" si="4"/>
        <v>0</v>
      </c>
      <c r="K17" s="131">
        <f t="shared" si="4"/>
        <v>0</v>
      </c>
    </row>
    <row r="18" spans="1:11" s="55" customFormat="1" ht="15" customHeight="1">
      <c r="A18" s="120" t="s">
        <v>161</v>
      </c>
      <c r="B18" s="132" t="s">
        <v>130</v>
      </c>
      <c r="C18" s="133">
        <v>5226259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/>
      <c r="J18" s="133"/>
      <c r="K18" s="133">
        <v>0</v>
      </c>
    </row>
    <row r="19" spans="1:11" s="55" customFormat="1" ht="15" customHeight="1">
      <c r="A19" s="120" t="s">
        <v>162</v>
      </c>
      <c r="B19" s="132" t="s">
        <v>163</v>
      </c>
      <c r="C19" s="133" t="s">
        <v>24</v>
      </c>
      <c r="D19" s="133">
        <v>0</v>
      </c>
      <c r="E19" s="133"/>
      <c r="F19" s="133"/>
      <c r="G19" s="133"/>
      <c r="H19" s="133"/>
      <c r="I19" s="133"/>
      <c r="J19" s="133"/>
      <c r="K19" s="133"/>
    </row>
    <row r="20" spans="1:11" s="56" customFormat="1" ht="22.5" customHeight="1">
      <c r="A20" s="121">
        <v>2</v>
      </c>
      <c r="B20" s="122" t="s">
        <v>127</v>
      </c>
      <c r="C20" s="123">
        <f aca="true" t="shared" si="5" ref="C20:K20">SUM(C21,C25,C26)</f>
        <v>8069803</v>
      </c>
      <c r="D20" s="123">
        <f t="shared" si="5"/>
        <v>5234716</v>
      </c>
      <c r="E20" s="123">
        <f t="shared" si="5"/>
        <v>9109280</v>
      </c>
      <c r="F20" s="123">
        <f t="shared" si="5"/>
        <v>8430485</v>
      </c>
      <c r="G20" s="123">
        <f t="shared" si="5"/>
        <v>7296366</v>
      </c>
      <c r="H20" s="123">
        <f t="shared" si="5"/>
        <v>6590907</v>
      </c>
      <c r="I20" s="123">
        <f>SUM(I21,I25,I26)</f>
        <v>5890905</v>
      </c>
      <c r="J20" s="123">
        <f>SUM(J21,J25,J26)</f>
        <v>3306963</v>
      </c>
      <c r="K20" s="123">
        <f t="shared" si="5"/>
        <v>0</v>
      </c>
    </row>
    <row r="21" spans="1:11" s="56" customFormat="1" ht="28.5" customHeight="1">
      <c r="A21" s="121" t="s">
        <v>77</v>
      </c>
      <c r="B21" s="122" t="s">
        <v>126</v>
      </c>
      <c r="C21" s="134">
        <f aca="true" t="shared" si="6" ref="C21:K21">SUM(C22:C24)</f>
        <v>2343544</v>
      </c>
      <c r="D21" s="134">
        <f t="shared" si="6"/>
        <v>3934716</v>
      </c>
      <c r="E21" s="134">
        <f t="shared" si="6"/>
        <v>6709280</v>
      </c>
      <c r="F21" s="134">
        <f t="shared" si="6"/>
        <v>6430485</v>
      </c>
      <c r="G21" s="134">
        <f t="shared" si="6"/>
        <v>5496366</v>
      </c>
      <c r="H21" s="134">
        <f t="shared" si="6"/>
        <v>4990907</v>
      </c>
      <c r="I21" s="134">
        <f>SUM(I22:I24)</f>
        <v>4990905</v>
      </c>
      <c r="J21" s="134">
        <f>SUM(J22:J24)</f>
        <v>2906963</v>
      </c>
      <c r="K21" s="134">
        <f t="shared" si="6"/>
        <v>0</v>
      </c>
    </row>
    <row r="22" spans="1:11" s="55" customFormat="1" ht="15" customHeight="1">
      <c r="A22" s="120" t="s">
        <v>164</v>
      </c>
      <c r="B22" s="127" t="s">
        <v>119</v>
      </c>
      <c r="C22" s="128">
        <v>2343544</v>
      </c>
      <c r="D22" s="128">
        <v>3934716</v>
      </c>
      <c r="E22" s="128">
        <v>6709280</v>
      </c>
      <c r="F22" s="128">
        <v>6430485</v>
      </c>
      <c r="G22" s="128">
        <v>5496366</v>
      </c>
      <c r="H22" s="128">
        <v>4990907</v>
      </c>
      <c r="I22" s="128">
        <v>4990905</v>
      </c>
      <c r="J22" s="128">
        <v>2906963</v>
      </c>
      <c r="K22" s="128">
        <v>0</v>
      </c>
    </row>
    <row r="23" spans="1:11" s="55" customFormat="1" ht="15" customHeight="1">
      <c r="A23" s="120" t="s">
        <v>165</v>
      </c>
      <c r="B23" s="127" t="s">
        <v>121</v>
      </c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s="55" customFormat="1" ht="15" customHeight="1">
      <c r="A24" s="120" t="s">
        <v>166</v>
      </c>
      <c r="B24" s="127" t="s">
        <v>120</v>
      </c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s="55" customFormat="1" ht="15" customHeight="1">
      <c r="A25" s="124" t="s">
        <v>78</v>
      </c>
      <c r="B25" s="125" t="s">
        <v>167</v>
      </c>
      <c r="C25" s="126">
        <v>5226259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</row>
    <row r="26" spans="1:11" s="70" customFormat="1" ht="14.25" customHeight="1">
      <c r="A26" s="124" t="s">
        <v>117</v>
      </c>
      <c r="B26" s="125" t="s">
        <v>118</v>
      </c>
      <c r="C26" s="126">
        <v>500000</v>
      </c>
      <c r="D26" s="126">
        <v>1300000</v>
      </c>
      <c r="E26" s="126">
        <v>2400000</v>
      </c>
      <c r="F26" s="126">
        <v>2000000</v>
      </c>
      <c r="G26" s="126">
        <v>1800000</v>
      </c>
      <c r="H26" s="126">
        <v>1600000</v>
      </c>
      <c r="I26" s="126">
        <v>900000</v>
      </c>
      <c r="J26" s="126">
        <v>400000</v>
      </c>
      <c r="K26" s="126" t="s">
        <v>24</v>
      </c>
    </row>
    <row r="27" spans="1:11" s="56" customFormat="1" ht="22.5" customHeight="1">
      <c r="A27" s="121" t="s">
        <v>14</v>
      </c>
      <c r="B27" s="122" t="s">
        <v>86</v>
      </c>
      <c r="C27" s="134">
        <f>68432231.15</f>
        <v>68432231.15</v>
      </c>
      <c r="D27" s="134">
        <v>66663174</v>
      </c>
      <c r="E27" s="134">
        <f>D27*106%</f>
        <v>70662964.44</v>
      </c>
      <c r="F27" s="134">
        <f>E27*104%</f>
        <v>73489483.0176</v>
      </c>
      <c r="G27" s="134">
        <f>F27*104%</f>
        <v>76429062.338304</v>
      </c>
      <c r="H27" s="134">
        <f>G27*105%</f>
        <v>80250515.4552192</v>
      </c>
      <c r="I27" s="134">
        <f>H27*105%</f>
        <v>84263041.22798015</v>
      </c>
      <c r="J27" s="134">
        <f>I27*103%</f>
        <v>86790932.46481957</v>
      </c>
      <c r="K27" s="134">
        <v>0</v>
      </c>
    </row>
    <row r="28" spans="1:11" s="66" customFormat="1" ht="22.5" customHeight="1">
      <c r="A28" s="121" t="s">
        <v>1</v>
      </c>
      <c r="B28" s="122" t="s">
        <v>100</v>
      </c>
      <c r="C28" s="134">
        <v>77882880.15</v>
      </c>
      <c r="D28" s="134">
        <v>80375743</v>
      </c>
      <c r="E28" s="134">
        <v>0</v>
      </c>
      <c r="F28" s="134">
        <v>0</v>
      </c>
      <c r="G28" s="134">
        <v>0</v>
      </c>
      <c r="H28" s="134">
        <v>0</v>
      </c>
      <c r="I28" s="134"/>
      <c r="J28" s="134"/>
      <c r="K28" s="134">
        <v>0</v>
      </c>
    </row>
    <row r="29" spans="1:11" s="66" customFormat="1" ht="22.5" customHeight="1">
      <c r="A29" s="121" t="s">
        <v>18</v>
      </c>
      <c r="B29" s="122" t="s">
        <v>101</v>
      </c>
      <c r="C29" s="134">
        <f>SUM(C27-C28)</f>
        <v>-9450649</v>
      </c>
      <c r="D29" s="134">
        <f>SUM(D27-D28)</f>
        <v>-13712569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</row>
    <row r="30" spans="1:11" s="56" customFormat="1" ht="22.5" customHeight="1">
      <c r="A30" s="121" t="s">
        <v>21</v>
      </c>
      <c r="B30" s="122" t="s">
        <v>168</v>
      </c>
      <c r="C30" s="135"/>
      <c r="D30" s="136"/>
      <c r="E30" s="136"/>
      <c r="F30" s="136"/>
      <c r="G30" s="136"/>
      <c r="H30" s="136"/>
      <c r="I30" s="136"/>
      <c r="J30" s="136"/>
      <c r="K30" s="136"/>
    </row>
    <row r="31" spans="1:11" s="55" customFormat="1" ht="15" customHeight="1">
      <c r="A31" s="124" t="s">
        <v>122</v>
      </c>
      <c r="B31" s="137" t="s">
        <v>170</v>
      </c>
      <c r="C31" s="138">
        <f>SUM(C7-C21-C25)/C27*100</f>
        <v>26.029163013779655</v>
      </c>
      <c r="D31" s="138">
        <f aca="true" t="shared" si="7" ref="D31:I31">SUM(D7-D21-D25)/D27*100</f>
        <v>47.289836514535</v>
      </c>
      <c r="E31" s="138">
        <f t="shared" si="7"/>
        <v>35.1182917340964</v>
      </c>
      <c r="F31" s="138">
        <f t="shared" si="7"/>
        <v>25.017376970248844</v>
      </c>
      <c r="G31" s="138">
        <f t="shared" si="7"/>
        <v>16.863709439413764</v>
      </c>
      <c r="H31" s="138">
        <f t="shared" si="7"/>
        <v>9.841516849081312</v>
      </c>
      <c r="I31" s="138">
        <f t="shared" si="7"/>
        <v>3.4498671750227805</v>
      </c>
      <c r="J31" s="138">
        <f>SUM(J7-J21-J25)/J27*100</f>
        <v>0</v>
      </c>
      <c r="K31" s="138">
        <v>0</v>
      </c>
    </row>
    <row r="32" spans="1:11" s="55" customFormat="1" ht="30">
      <c r="A32" s="124" t="s">
        <v>123</v>
      </c>
      <c r="B32" s="137" t="s">
        <v>171</v>
      </c>
      <c r="C32" s="138">
        <f aca="true" t="shared" si="8" ref="C32:I32">SUM(C8+C12-C21)/C27*100</f>
        <v>26.029163013779655</v>
      </c>
      <c r="D32" s="138">
        <f t="shared" si="8"/>
        <v>47.289836514535</v>
      </c>
      <c r="E32" s="138">
        <f t="shared" si="8"/>
        <v>35.1182917340964</v>
      </c>
      <c r="F32" s="138">
        <f t="shared" si="8"/>
        <v>25.017376970248844</v>
      </c>
      <c r="G32" s="138">
        <f t="shared" si="8"/>
        <v>16.863709439413764</v>
      </c>
      <c r="H32" s="138">
        <f t="shared" si="8"/>
        <v>9.841516849081312</v>
      </c>
      <c r="I32" s="138">
        <f t="shared" si="8"/>
        <v>3.4498671750227805</v>
      </c>
      <c r="J32" s="138">
        <f>SUM(J8+J12-J21)/J27*100</f>
        <v>0</v>
      </c>
      <c r="K32" s="138">
        <v>0</v>
      </c>
    </row>
    <row r="33" spans="1:11" s="55" customFormat="1" ht="15" customHeight="1">
      <c r="A33" s="124" t="s">
        <v>124</v>
      </c>
      <c r="B33" s="137" t="s">
        <v>172</v>
      </c>
      <c r="C33" s="138">
        <f aca="true" t="shared" si="9" ref="C33:J33">SUM(C20/C27)*100</f>
        <v>11.792400838592268</v>
      </c>
      <c r="D33" s="138">
        <f t="shared" si="9"/>
        <v>7.852485391709672</v>
      </c>
      <c r="E33" s="138">
        <f t="shared" si="9"/>
        <v>12.89116593422103</v>
      </c>
      <c r="F33" s="138">
        <f t="shared" si="9"/>
        <v>11.471689082342548</v>
      </c>
      <c r="G33" s="138">
        <f t="shared" si="9"/>
        <v>9.546585783956786</v>
      </c>
      <c r="H33" s="138">
        <f t="shared" si="9"/>
        <v>8.212915471773897</v>
      </c>
      <c r="I33" s="138">
        <f t="shared" si="9"/>
        <v>6.991089941866331</v>
      </c>
      <c r="J33" s="138">
        <f t="shared" si="9"/>
        <v>3.8102632453458978</v>
      </c>
      <c r="K33" s="138">
        <v>0</v>
      </c>
    </row>
    <row r="34" spans="1:11" s="55" customFormat="1" ht="30">
      <c r="A34" s="124" t="s">
        <v>125</v>
      </c>
      <c r="B34" s="137" t="s">
        <v>173</v>
      </c>
      <c r="C34" s="138">
        <f aca="true" t="shared" si="10" ref="C34:J34">SUM(C21+C26)/C27*100</f>
        <v>4.15527004192965</v>
      </c>
      <c r="D34" s="138">
        <f t="shared" si="10"/>
        <v>7.852485391709672</v>
      </c>
      <c r="E34" s="138">
        <f t="shared" si="10"/>
        <v>12.89116593422103</v>
      </c>
      <c r="F34" s="138">
        <f t="shared" si="10"/>
        <v>11.471689082342548</v>
      </c>
      <c r="G34" s="138">
        <f t="shared" si="10"/>
        <v>9.546585783956786</v>
      </c>
      <c r="H34" s="138">
        <f t="shared" si="10"/>
        <v>8.212915471773897</v>
      </c>
      <c r="I34" s="138">
        <f t="shared" si="10"/>
        <v>6.991089941866331</v>
      </c>
      <c r="J34" s="138">
        <f t="shared" si="10"/>
        <v>3.8102632453458978</v>
      </c>
      <c r="K34" s="138">
        <v>0</v>
      </c>
    </row>
    <row r="35" spans="1:11" s="55" customFormat="1" ht="12.75" customHeight="1">
      <c r="A35" s="139"/>
      <c r="B35" s="356" t="s">
        <v>24</v>
      </c>
      <c r="C35" s="357"/>
      <c r="D35" s="357"/>
      <c r="E35" s="140"/>
      <c r="F35" s="140"/>
      <c r="G35" s="140"/>
      <c r="H35" s="140"/>
      <c r="I35" s="140"/>
      <c r="J35" s="140"/>
      <c r="K35" s="140"/>
    </row>
    <row r="36" spans="2:6" ht="12.75">
      <c r="B36" s="355" t="s">
        <v>406</v>
      </c>
      <c r="C36" s="354"/>
      <c r="D36" s="354"/>
      <c r="E36" s="354"/>
      <c r="F36" s="354"/>
    </row>
    <row r="37" spans="2:6" ht="14.25" customHeight="1">
      <c r="B37" s="353" t="s">
        <v>407</v>
      </c>
      <c r="C37" s="354"/>
      <c r="D37" s="354"/>
      <c r="E37" s="354"/>
      <c r="F37" s="354"/>
    </row>
  </sheetData>
  <mergeCells count="8">
    <mergeCell ref="B37:F37"/>
    <mergeCell ref="B36:F36"/>
    <mergeCell ref="B35:D35"/>
    <mergeCell ref="A1:K1"/>
    <mergeCell ref="A4:A5"/>
    <mergeCell ref="B4:B5"/>
    <mergeCell ref="C4:C5"/>
    <mergeCell ref="D4:K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70" r:id="rId1"/>
  <headerFooter alignWithMargins="0">
    <oddHeader>&amp;RZałącznik nr 17
do projektu Uchwały Nr.... Rady  Miejskiej  w Łowiczu 
dnia .....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44">
      <selection activeCell="G59" sqref="G59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9.125" style="2" customWidth="1"/>
    <col min="4" max="5" width="11.625" style="2" customWidth="1"/>
    <col min="6" max="6" width="15.00390625" style="2" customWidth="1"/>
    <col min="7" max="7" width="10.125" style="2" customWidth="1"/>
    <col min="8" max="8" width="10.75390625" style="2" customWidth="1"/>
    <col min="9" max="9" width="11.875" style="2" customWidth="1"/>
    <col min="10" max="10" width="11.75390625" style="2" customWidth="1"/>
  </cols>
  <sheetData>
    <row r="1" spans="1:10" ht="18">
      <c r="A1" s="314" t="s">
        <v>333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6" ht="18">
      <c r="A2" s="4"/>
      <c r="B2" s="4"/>
      <c r="C2" s="4"/>
      <c r="D2" s="4"/>
      <c r="E2" s="4"/>
      <c r="F2" s="4"/>
    </row>
    <row r="3" ht="12.75">
      <c r="J3" s="210" t="s">
        <v>57</v>
      </c>
    </row>
    <row r="4" spans="1:10" ht="12.75">
      <c r="A4" s="315" t="s">
        <v>2</v>
      </c>
      <c r="B4" s="315" t="s">
        <v>3</v>
      </c>
      <c r="C4" s="304" t="s">
        <v>17</v>
      </c>
      <c r="D4" s="304" t="s">
        <v>334</v>
      </c>
      <c r="E4" s="302" t="s">
        <v>72</v>
      </c>
      <c r="F4" s="303"/>
      <c r="G4" s="303"/>
      <c r="H4" s="303"/>
      <c r="I4" s="303"/>
      <c r="J4" s="294"/>
    </row>
    <row r="5" spans="1:10" ht="12.75">
      <c r="A5" s="316"/>
      <c r="B5" s="316"/>
      <c r="C5" s="305"/>
      <c r="D5" s="305"/>
      <c r="E5" s="304" t="s">
        <v>37</v>
      </c>
      <c r="F5" s="302" t="s">
        <v>6</v>
      </c>
      <c r="G5" s="303"/>
      <c r="H5" s="303"/>
      <c r="I5" s="294"/>
      <c r="J5" s="304" t="s">
        <v>40</v>
      </c>
    </row>
    <row r="6" spans="1:10" ht="51">
      <c r="A6" s="317"/>
      <c r="B6" s="317"/>
      <c r="C6" s="306"/>
      <c r="D6" s="306"/>
      <c r="E6" s="306"/>
      <c r="F6" s="59" t="s">
        <v>278</v>
      </c>
      <c r="G6" s="59" t="s">
        <v>79</v>
      </c>
      <c r="H6" s="59" t="s">
        <v>104</v>
      </c>
      <c r="I6" s="59" t="s">
        <v>81</v>
      </c>
      <c r="J6" s="306"/>
    </row>
    <row r="7" spans="1:10" ht="12.75">
      <c r="A7" s="211">
        <v>1</v>
      </c>
      <c r="B7" s="211">
        <v>2</v>
      </c>
      <c r="C7" s="211">
        <v>3</v>
      </c>
      <c r="D7" s="211">
        <v>4</v>
      </c>
      <c r="E7" s="211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</row>
    <row r="8" spans="1:10" ht="15">
      <c r="A8" s="212" t="s">
        <v>291</v>
      </c>
      <c r="B8" s="213"/>
      <c r="C8" s="264" t="s">
        <v>292</v>
      </c>
      <c r="D8" s="214">
        <f aca="true" t="shared" si="0" ref="D8:J8">SUM(D9)</f>
        <v>1400</v>
      </c>
      <c r="E8" s="215">
        <f t="shared" si="0"/>
        <v>1400</v>
      </c>
      <c r="F8" s="215">
        <f t="shared" si="0"/>
        <v>0</v>
      </c>
      <c r="G8" s="215">
        <f t="shared" si="0"/>
        <v>0</v>
      </c>
      <c r="H8" s="215">
        <f t="shared" si="0"/>
        <v>0</v>
      </c>
      <c r="I8" s="215">
        <f t="shared" si="0"/>
        <v>0</v>
      </c>
      <c r="J8" s="216">
        <f t="shared" si="0"/>
        <v>0</v>
      </c>
    </row>
    <row r="9" spans="1:10" ht="14.25">
      <c r="A9" s="217"/>
      <c r="B9" s="218" t="s">
        <v>293</v>
      </c>
      <c r="C9" s="219" t="s">
        <v>294</v>
      </c>
      <c r="D9" s="220">
        <f>SUM(E9,J9)</f>
        <v>1400</v>
      </c>
      <c r="E9" s="221">
        <v>1400</v>
      </c>
      <c r="F9" s="222"/>
      <c r="G9" s="223"/>
      <c r="H9" s="223"/>
      <c r="I9" s="223"/>
      <c r="J9" s="222"/>
    </row>
    <row r="10" spans="1:10" ht="45">
      <c r="A10" s="224">
        <v>400</v>
      </c>
      <c r="B10" s="217"/>
      <c r="C10" s="225" t="s">
        <v>279</v>
      </c>
      <c r="D10" s="226">
        <f aca="true" t="shared" si="1" ref="D10:J10">SUM(D11)</f>
        <v>3539287</v>
      </c>
      <c r="E10" s="227">
        <f t="shared" si="1"/>
        <v>0</v>
      </c>
      <c r="F10" s="227">
        <f t="shared" si="1"/>
        <v>0</v>
      </c>
      <c r="G10" s="227">
        <f t="shared" si="1"/>
        <v>0</v>
      </c>
      <c r="H10" s="227">
        <f t="shared" si="1"/>
        <v>0</v>
      </c>
      <c r="I10" s="227">
        <f t="shared" si="1"/>
        <v>0</v>
      </c>
      <c r="J10" s="227">
        <f t="shared" si="1"/>
        <v>3539287</v>
      </c>
    </row>
    <row r="11" spans="1:10" ht="14.25">
      <c r="A11" s="217"/>
      <c r="B11" s="217">
        <v>40002</v>
      </c>
      <c r="C11" s="219" t="s">
        <v>280</v>
      </c>
      <c r="D11" s="281">
        <f aca="true" t="shared" si="2" ref="D11:D26">SUM(E11,J11)</f>
        <v>3539287</v>
      </c>
      <c r="E11" s="221" t="s">
        <v>24</v>
      </c>
      <c r="F11" s="222"/>
      <c r="G11" s="223"/>
      <c r="H11" s="223"/>
      <c r="I11" s="223"/>
      <c r="J11" s="222">
        <v>3539287</v>
      </c>
    </row>
    <row r="12" spans="1:10" ht="15">
      <c r="A12" s="224">
        <v>500</v>
      </c>
      <c r="B12" s="217"/>
      <c r="C12" s="225" t="s">
        <v>286</v>
      </c>
      <c r="D12" s="226">
        <f>SUM(E12,J12)</f>
        <v>256700</v>
      </c>
      <c r="E12" s="228">
        <f aca="true" t="shared" si="3" ref="E12:J12">SUM(E13)</f>
        <v>256700</v>
      </c>
      <c r="F12" s="228">
        <f t="shared" si="3"/>
        <v>0</v>
      </c>
      <c r="G12" s="228">
        <f t="shared" si="3"/>
        <v>0</v>
      </c>
      <c r="H12" s="228">
        <f t="shared" si="3"/>
        <v>0</v>
      </c>
      <c r="I12" s="228">
        <f t="shared" si="3"/>
        <v>0</v>
      </c>
      <c r="J12" s="228">
        <f t="shared" si="3"/>
        <v>0</v>
      </c>
    </row>
    <row r="13" spans="1:10" ht="14.25">
      <c r="A13" s="217"/>
      <c r="B13" s="217">
        <v>50095</v>
      </c>
      <c r="C13" s="219" t="s">
        <v>267</v>
      </c>
      <c r="D13" s="281">
        <f t="shared" si="2"/>
        <v>256700</v>
      </c>
      <c r="E13" s="221">
        <v>256700</v>
      </c>
      <c r="F13" s="222">
        <v>0</v>
      </c>
      <c r="G13" s="223"/>
      <c r="H13" s="223"/>
      <c r="I13" s="223"/>
      <c r="J13" s="222" t="s">
        <v>24</v>
      </c>
    </row>
    <row r="14" spans="1:10" ht="15">
      <c r="A14" s="224">
        <v>600</v>
      </c>
      <c r="B14" s="224"/>
      <c r="C14" s="225" t="s">
        <v>263</v>
      </c>
      <c r="D14" s="226">
        <f t="shared" si="2"/>
        <v>11710650</v>
      </c>
      <c r="E14" s="228">
        <f aca="true" t="shared" si="4" ref="E14:J14">SUM(E15:E16)</f>
        <v>2126650</v>
      </c>
      <c r="F14" s="228">
        <f t="shared" si="4"/>
        <v>962300</v>
      </c>
      <c r="G14" s="228">
        <f t="shared" si="4"/>
        <v>0</v>
      </c>
      <c r="H14" s="228">
        <f t="shared" si="4"/>
        <v>0</v>
      </c>
      <c r="I14" s="228">
        <f t="shared" si="4"/>
        <v>0</v>
      </c>
      <c r="J14" s="228">
        <f t="shared" si="4"/>
        <v>9584000</v>
      </c>
    </row>
    <row r="15" spans="1:10" ht="14.25">
      <c r="A15" s="217"/>
      <c r="B15" s="217">
        <v>60004</v>
      </c>
      <c r="C15" s="219" t="s">
        <v>277</v>
      </c>
      <c r="D15" s="281">
        <f t="shared" si="2"/>
        <v>1708350</v>
      </c>
      <c r="E15" s="221">
        <v>1664350</v>
      </c>
      <c r="F15" s="222">
        <v>962300</v>
      </c>
      <c r="G15" s="223"/>
      <c r="H15" s="223"/>
      <c r="I15" s="223"/>
      <c r="J15" s="282">
        <v>44000</v>
      </c>
    </row>
    <row r="16" spans="1:10" ht="14.25">
      <c r="A16" s="217"/>
      <c r="B16" s="217">
        <v>60016</v>
      </c>
      <c r="C16" s="219" t="s">
        <v>264</v>
      </c>
      <c r="D16" s="220">
        <f t="shared" si="2"/>
        <v>10002300</v>
      </c>
      <c r="E16" s="221">
        <f>459400+2900</f>
        <v>462300</v>
      </c>
      <c r="F16" s="222"/>
      <c r="G16" s="223"/>
      <c r="H16" s="223"/>
      <c r="I16" s="223"/>
      <c r="J16" s="282">
        <v>9540000</v>
      </c>
    </row>
    <row r="17" spans="1:10" ht="15">
      <c r="A17" s="224">
        <v>700</v>
      </c>
      <c r="B17" s="217"/>
      <c r="C17" s="225" t="s">
        <v>281</v>
      </c>
      <c r="D17" s="226">
        <f t="shared" si="2"/>
        <v>6365330</v>
      </c>
      <c r="E17" s="228">
        <f aca="true" t="shared" si="5" ref="E17:J17">SUM(E18:E20)</f>
        <v>3865330</v>
      </c>
      <c r="F17" s="228">
        <f t="shared" si="5"/>
        <v>1042500</v>
      </c>
      <c r="G17" s="228">
        <f t="shared" si="5"/>
        <v>0</v>
      </c>
      <c r="H17" s="228">
        <f t="shared" si="5"/>
        <v>0</v>
      </c>
      <c r="I17" s="228">
        <f t="shared" si="5"/>
        <v>0</v>
      </c>
      <c r="J17" s="228">
        <f t="shared" si="5"/>
        <v>2500000</v>
      </c>
    </row>
    <row r="18" spans="1:10" ht="14.25">
      <c r="A18" s="217"/>
      <c r="B18" s="217">
        <v>70001</v>
      </c>
      <c r="C18" s="219" t="s">
        <v>282</v>
      </c>
      <c r="D18" s="220">
        <f t="shared" si="2"/>
        <v>3864830</v>
      </c>
      <c r="E18" s="283">
        <v>3864830</v>
      </c>
      <c r="F18" s="222">
        <v>1042500</v>
      </c>
      <c r="G18" s="223"/>
      <c r="H18" s="223"/>
      <c r="I18" s="223"/>
      <c r="J18" s="222" t="s">
        <v>24</v>
      </c>
    </row>
    <row r="19" spans="1:10" ht="14.25">
      <c r="A19" s="217"/>
      <c r="B19" s="217">
        <v>70005</v>
      </c>
      <c r="C19" s="266" t="s">
        <v>340</v>
      </c>
      <c r="D19" s="220">
        <f t="shared" si="2"/>
        <v>2500000</v>
      </c>
      <c r="E19" s="221"/>
      <c r="F19" s="222"/>
      <c r="G19" s="223"/>
      <c r="H19" s="223"/>
      <c r="I19" s="223"/>
      <c r="J19" s="282">
        <v>2500000</v>
      </c>
    </row>
    <row r="20" spans="1:10" ht="14.25">
      <c r="A20" s="217"/>
      <c r="B20" s="217">
        <v>70095</v>
      </c>
      <c r="C20" s="219" t="s">
        <v>267</v>
      </c>
      <c r="D20" s="220">
        <f t="shared" si="2"/>
        <v>500</v>
      </c>
      <c r="E20" s="221">
        <v>500</v>
      </c>
      <c r="F20" s="222"/>
      <c r="G20" s="223"/>
      <c r="H20" s="223"/>
      <c r="I20" s="223"/>
      <c r="J20" s="222"/>
    </row>
    <row r="21" spans="1:10" ht="15">
      <c r="A21" s="224">
        <v>710</v>
      </c>
      <c r="B21" s="224"/>
      <c r="C21" s="225" t="s">
        <v>295</v>
      </c>
      <c r="D21" s="226">
        <f t="shared" si="2"/>
        <v>278786</v>
      </c>
      <c r="E21" s="228">
        <f aca="true" t="shared" si="6" ref="E21:J21">SUM(E22:E24)</f>
        <v>278786</v>
      </c>
      <c r="F21" s="228">
        <f t="shared" si="6"/>
        <v>25000</v>
      </c>
      <c r="G21" s="228">
        <f t="shared" si="6"/>
        <v>0</v>
      </c>
      <c r="H21" s="228">
        <f t="shared" si="6"/>
        <v>0</v>
      </c>
      <c r="I21" s="228">
        <f t="shared" si="6"/>
        <v>0</v>
      </c>
      <c r="J21" s="228">
        <f t="shared" si="6"/>
        <v>0</v>
      </c>
    </row>
    <row r="22" spans="1:10" ht="14.25" customHeight="1">
      <c r="A22" s="237"/>
      <c r="B22" s="237">
        <v>71014</v>
      </c>
      <c r="C22" s="265" t="s">
        <v>296</v>
      </c>
      <c r="D22" s="220">
        <f t="shared" si="2"/>
        <v>234300</v>
      </c>
      <c r="E22" s="221">
        <v>234300</v>
      </c>
      <c r="F22" s="221">
        <v>20000</v>
      </c>
      <c r="G22" s="258"/>
      <c r="H22" s="258"/>
      <c r="I22" s="258"/>
      <c r="J22" s="221" t="s">
        <v>24</v>
      </c>
    </row>
    <row r="23" spans="1:10" ht="14.25">
      <c r="A23" s="217"/>
      <c r="B23" s="217">
        <v>71035</v>
      </c>
      <c r="C23" s="219" t="s">
        <v>297</v>
      </c>
      <c r="D23" s="220">
        <f t="shared" si="2"/>
        <v>39486</v>
      </c>
      <c r="E23" s="221">
        <v>39486</v>
      </c>
      <c r="F23" s="220"/>
      <c r="G23" s="220"/>
      <c r="H23" s="220"/>
      <c r="I23" s="220"/>
      <c r="J23" s="220"/>
    </row>
    <row r="24" spans="1:10" ht="14.25">
      <c r="A24" s="217"/>
      <c r="B24" s="217">
        <v>71095</v>
      </c>
      <c r="C24" s="219" t="s">
        <v>267</v>
      </c>
      <c r="D24" s="220">
        <f t="shared" si="2"/>
        <v>5000</v>
      </c>
      <c r="E24" s="221">
        <v>5000</v>
      </c>
      <c r="F24" s="222">
        <v>5000</v>
      </c>
      <c r="G24" s="223"/>
      <c r="H24" s="223"/>
      <c r="I24" s="223"/>
      <c r="J24" s="222"/>
    </row>
    <row r="25" spans="1:10" ht="15">
      <c r="A25" s="224">
        <v>750</v>
      </c>
      <c r="B25" s="224"/>
      <c r="C25" s="225" t="s">
        <v>266</v>
      </c>
      <c r="D25" s="226">
        <f t="shared" si="2"/>
        <v>8364827</v>
      </c>
      <c r="E25" s="228">
        <f aca="true" t="shared" si="7" ref="E25:J25">SUM(E26:E29)</f>
        <v>6278720</v>
      </c>
      <c r="F25" s="228">
        <f t="shared" si="7"/>
        <v>4466924</v>
      </c>
      <c r="G25" s="228">
        <f t="shared" si="7"/>
        <v>0</v>
      </c>
      <c r="H25" s="228">
        <f t="shared" si="7"/>
        <v>0</v>
      </c>
      <c r="I25" s="228">
        <f t="shared" si="7"/>
        <v>0</v>
      </c>
      <c r="J25" s="228">
        <f t="shared" si="7"/>
        <v>2086107</v>
      </c>
    </row>
    <row r="26" spans="1:10" ht="15">
      <c r="A26" s="224"/>
      <c r="B26" s="217">
        <v>75011</v>
      </c>
      <c r="C26" s="219" t="s">
        <v>144</v>
      </c>
      <c r="D26" s="220">
        <f t="shared" si="2"/>
        <v>236194</v>
      </c>
      <c r="E26" s="221">
        <v>236194</v>
      </c>
      <c r="F26" s="221">
        <v>230450</v>
      </c>
      <c r="G26" s="221"/>
      <c r="H26" s="221"/>
      <c r="I26" s="221"/>
      <c r="J26" s="222"/>
    </row>
    <row r="27" spans="1:10" ht="28.5">
      <c r="A27" s="224"/>
      <c r="B27" s="217">
        <v>75022</v>
      </c>
      <c r="C27" s="219" t="s">
        <v>298</v>
      </c>
      <c r="D27" s="220">
        <f aca="true" t="shared" si="8" ref="D27:D64">SUM(E27,J27)</f>
        <v>377900</v>
      </c>
      <c r="E27" s="221">
        <v>377900</v>
      </c>
      <c r="F27" s="221"/>
      <c r="G27" s="221"/>
      <c r="H27" s="221"/>
      <c r="I27" s="221"/>
      <c r="J27" s="222"/>
    </row>
    <row r="28" spans="1:10" ht="28.5">
      <c r="A28" s="217"/>
      <c r="B28" s="217">
        <v>75023</v>
      </c>
      <c r="C28" s="219" t="s">
        <v>283</v>
      </c>
      <c r="D28" s="220">
        <f t="shared" si="8"/>
        <v>7262033</v>
      </c>
      <c r="E28" s="221">
        <v>5215926</v>
      </c>
      <c r="F28" s="221">
        <v>4196474</v>
      </c>
      <c r="G28" s="258"/>
      <c r="H28" s="258"/>
      <c r="I28" s="258"/>
      <c r="J28" s="221">
        <v>2046107</v>
      </c>
    </row>
    <row r="29" spans="1:10" ht="28.5">
      <c r="A29" s="217"/>
      <c r="B29" s="217">
        <v>75075</v>
      </c>
      <c r="C29" s="219" t="s">
        <v>299</v>
      </c>
      <c r="D29" s="220">
        <f t="shared" si="8"/>
        <v>488700</v>
      </c>
      <c r="E29" s="221">
        <v>448700</v>
      </c>
      <c r="F29" s="221">
        <v>40000</v>
      </c>
      <c r="G29" s="258"/>
      <c r="H29" s="258"/>
      <c r="I29" s="258"/>
      <c r="J29" s="283">
        <v>40000</v>
      </c>
    </row>
    <row r="30" spans="1:10" ht="60">
      <c r="A30" s="224">
        <v>751</v>
      </c>
      <c r="B30" s="224"/>
      <c r="C30" s="225" t="s">
        <v>300</v>
      </c>
      <c r="D30" s="229">
        <f t="shared" si="8"/>
        <v>5150</v>
      </c>
      <c r="E30" s="228">
        <f aca="true" t="shared" si="9" ref="E30:J30">SUM(E31)</f>
        <v>5150</v>
      </c>
      <c r="F30" s="228">
        <f t="shared" si="9"/>
        <v>0</v>
      </c>
      <c r="G30" s="228">
        <f t="shared" si="9"/>
        <v>0</v>
      </c>
      <c r="H30" s="228">
        <f t="shared" si="9"/>
        <v>0</v>
      </c>
      <c r="I30" s="228">
        <f t="shared" si="9"/>
        <v>0</v>
      </c>
      <c r="J30" s="228">
        <f t="shared" si="9"/>
        <v>0</v>
      </c>
    </row>
    <row r="31" spans="1:10" ht="28.5">
      <c r="A31" s="217"/>
      <c r="B31" s="217">
        <v>75101</v>
      </c>
      <c r="C31" s="219" t="s">
        <v>301</v>
      </c>
      <c r="D31" s="243">
        <f t="shared" si="8"/>
        <v>5150</v>
      </c>
      <c r="E31" s="222">
        <v>5150</v>
      </c>
      <c r="F31" s="222" t="s">
        <v>24</v>
      </c>
      <c r="G31" s="223"/>
      <c r="H31" s="223"/>
      <c r="I31" s="223"/>
      <c r="J31" s="222" t="s">
        <v>24</v>
      </c>
    </row>
    <row r="32" spans="1:10" ht="32.25" customHeight="1">
      <c r="A32" s="224">
        <v>754</v>
      </c>
      <c r="B32" s="217"/>
      <c r="C32" s="225" t="s">
        <v>287</v>
      </c>
      <c r="D32" s="229">
        <f t="shared" si="8"/>
        <v>576388</v>
      </c>
      <c r="E32" s="228">
        <f aca="true" t="shared" si="10" ref="E32:J32">SUM(E33:E38)</f>
        <v>288388</v>
      </c>
      <c r="F32" s="228">
        <f t="shared" si="10"/>
        <v>0</v>
      </c>
      <c r="G32" s="228">
        <f t="shared" si="10"/>
        <v>176000</v>
      </c>
      <c r="H32" s="228">
        <f t="shared" si="10"/>
        <v>0</v>
      </c>
      <c r="I32" s="228">
        <f t="shared" si="10"/>
        <v>0</v>
      </c>
      <c r="J32" s="228">
        <f t="shared" si="10"/>
        <v>288000</v>
      </c>
    </row>
    <row r="33" spans="1:10" ht="15">
      <c r="A33" s="224"/>
      <c r="B33" s="217">
        <v>75404</v>
      </c>
      <c r="C33" s="219" t="s">
        <v>302</v>
      </c>
      <c r="D33" s="220">
        <f t="shared" si="8"/>
        <v>45000</v>
      </c>
      <c r="E33" s="222">
        <v>45000</v>
      </c>
      <c r="F33" s="222"/>
      <c r="G33" s="222">
        <v>45000</v>
      </c>
      <c r="H33" s="222"/>
      <c r="I33" s="222"/>
      <c r="J33" s="222"/>
    </row>
    <row r="34" spans="1:10" ht="28.5">
      <c r="A34" s="224"/>
      <c r="B34" s="217">
        <v>75411</v>
      </c>
      <c r="C34" s="219" t="s">
        <v>400</v>
      </c>
      <c r="D34" s="220">
        <f t="shared" si="8"/>
        <v>45000</v>
      </c>
      <c r="E34" s="221">
        <v>45000</v>
      </c>
      <c r="F34" s="221"/>
      <c r="G34" s="221">
        <v>45000</v>
      </c>
      <c r="H34" s="221"/>
      <c r="I34" s="221"/>
      <c r="J34" s="221"/>
    </row>
    <row r="35" spans="1:10" ht="15">
      <c r="A35" s="224"/>
      <c r="B35" s="217">
        <v>75412</v>
      </c>
      <c r="C35" s="219" t="s">
        <v>303</v>
      </c>
      <c r="D35" s="220">
        <f t="shared" si="8"/>
        <v>121000</v>
      </c>
      <c r="E35" s="222">
        <v>121000</v>
      </c>
      <c r="F35" s="222"/>
      <c r="G35" s="222">
        <v>86000</v>
      </c>
      <c r="H35" s="222"/>
      <c r="I35" s="222"/>
      <c r="J35" s="222"/>
    </row>
    <row r="36" spans="1:10" ht="15">
      <c r="A36" s="224"/>
      <c r="B36" s="217">
        <v>75414</v>
      </c>
      <c r="C36" s="219" t="s">
        <v>304</v>
      </c>
      <c r="D36" s="220">
        <f t="shared" si="8"/>
        <v>10064</v>
      </c>
      <c r="E36" s="222">
        <v>10064</v>
      </c>
      <c r="F36" s="222"/>
      <c r="G36" s="222"/>
      <c r="H36" s="222"/>
      <c r="I36" s="222"/>
      <c r="J36" s="222"/>
    </row>
    <row r="37" spans="1:10" ht="15">
      <c r="A37" s="224"/>
      <c r="B37" s="217">
        <v>75421</v>
      </c>
      <c r="C37" s="219" t="s">
        <v>401</v>
      </c>
      <c r="D37" s="220">
        <f t="shared" si="8"/>
        <v>75324</v>
      </c>
      <c r="E37" s="222">
        <v>67324</v>
      </c>
      <c r="F37" s="222"/>
      <c r="G37" s="222"/>
      <c r="H37" s="222"/>
      <c r="I37" s="222"/>
      <c r="J37" s="222">
        <v>8000</v>
      </c>
    </row>
    <row r="38" spans="1:10" ht="14.25">
      <c r="A38" s="217"/>
      <c r="B38" s="217">
        <v>75495</v>
      </c>
      <c r="C38" s="219" t="s">
        <v>267</v>
      </c>
      <c r="D38" s="220">
        <f t="shared" si="8"/>
        <v>280000</v>
      </c>
      <c r="E38" s="221"/>
      <c r="F38" s="222" t="s">
        <v>24</v>
      </c>
      <c r="G38" s="223"/>
      <c r="H38" s="223"/>
      <c r="I38" s="223"/>
      <c r="J38" s="222">
        <v>280000</v>
      </c>
    </row>
    <row r="39" spans="1:10" ht="77.25" customHeight="1">
      <c r="A39" s="224">
        <v>756</v>
      </c>
      <c r="B39" s="217"/>
      <c r="C39" s="225" t="s">
        <v>305</v>
      </c>
      <c r="D39" s="226">
        <f t="shared" si="8"/>
        <v>48400</v>
      </c>
      <c r="E39" s="227">
        <f aca="true" t="shared" si="11" ref="E39:J39">SUM(E40)</f>
        <v>48400</v>
      </c>
      <c r="F39" s="227">
        <f t="shared" si="11"/>
        <v>21400</v>
      </c>
      <c r="G39" s="227">
        <f t="shared" si="11"/>
        <v>0</v>
      </c>
      <c r="H39" s="227">
        <f t="shared" si="11"/>
        <v>0</v>
      </c>
      <c r="I39" s="227">
        <f t="shared" si="11"/>
        <v>0</v>
      </c>
      <c r="J39" s="227">
        <f t="shared" si="11"/>
        <v>0</v>
      </c>
    </row>
    <row r="40" spans="1:10" ht="27" customHeight="1">
      <c r="A40" s="217"/>
      <c r="B40" s="217">
        <v>75647</v>
      </c>
      <c r="C40" s="219" t="s">
        <v>306</v>
      </c>
      <c r="D40" s="220">
        <f t="shared" si="8"/>
        <v>48400</v>
      </c>
      <c r="E40" s="221">
        <v>48400</v>
      </c>
      <c r="F40" s="221">
        <v>21400</v>
      </c>
      <c r="G40" s="258"/>
      <c r="H40" s="258"/>
      <c r="I40" s="258"/>
      <c r="J40" s="221" t="s">
        <v>24</v>
      </c>
    </row>
    <row r="41" spans="1:10" ht="14.25" customHeight="1">
      <c r="A41" s="224">
        <v>757</v>
      </c>
      <c r="B41" s="224"/>
      <c r="C41" s="225" t="s">
        <v>307</v>
      </c>
      <c r="D41" s="229">
        <f t="shared" si="8"/>
        <v>1300000</v>
      </c>
      <c r="E41" s="228">
        <f aca="true" t="shared" si="12" ref="E41:J41">SUM(E42)</f>
        <v>1300000</v>
      </c>
      <c r="F41" s="228">
        <f t="shared" si="12"/>
        <v>0</v>
      </c>
      <c r="G41" s="228">
        <f t="shared" si="12"/>
        <v>0</v>
      </c>
      <c r="H41" s="228">
        <f t="shared" si="12"/>
        <v>1300000</v>
      </c>
      <c r="I41" s="228">
        <f t="shared" si="12"/>
        <v>0</v>
      </c>
      <c r="J41" s="228">
        <f t="shared" si="12"/>
        <v>0</v>
      </c>
    </row>
    <row r="42" spans="1:10" ht="42.75">
      <c r="A42" s="217"/>
      <c r="B42" s="217">
        <v>75702</v>
      </c>
      <c r="C42" s="219" t="s">
        <v>402</v>
      </c>
      <c r="D42" s="220">
        <f t="shared" si="8"/>
        <v>1300000</v>
      </c>
      <c r="E42" s="221">
        <v>1300000</v>
      </c>
      <c r="F42" s="222" t="s">
        <v>24</v>
      </c>
      <c r="G42" s="223"/>
      <c r="H42" s="221">
        <v>1300000</v>
      </c>
      <c r="I42" s="223"/>
      <c r="J42" s="222" t="s">
        <v>24</v>
      </c>
    </row>
    <row r="43" spans="1:10" ht="15">
      <c r="A43" s="224">
        <v>758</v>
      </c>
      <c r="B43" s="224"/>
      <c r="C43" s="230" t="s">
        <v>308</v>
      </c>
      <c r="D43" s="229">
        <f t="shared" si="8"/>
        <v>200000</v>
      </c>
      <c r="E43" s="228">
        <f aca="true" t="shared" si="13" ref="E43:J43">SUM(E44)</f>
        <v>200000</v>
      </c>
      <c r="F43" s="228">
        <f t="shared" si="13"/>
        <v>0</v>
      </c>
      <c r="G43" s="228">
        <f t="shared" si="13"/>
        <v>0</v>
      </c>
      <c r="H43" s="228">
        <f t="shared" si="13"/>
        <v>0</v>
      </c>
      <c r="I43" s="228">
        <f t="shared" si="13"/>
        <v>0</v>
      </c>
      <c r="J43" s="228">
        <f t="shared" si="13"/>
        <v>0</v>
      </c>
    </row>
    <row r="44" spans="1:10" ht="14.25">
      <c r="A44" s="217"/>
      <c r="B44" s="217">
        <v>75818</v>
      </c>
      <c r="C44" s="219" t="s">
        <v>309</v>
      </c>
      <c r="D44" s="220">
        <f t="shared" si="8"/>
        <v>200000</v>
      </c>
      <c r="E44" s="283">
        <v>200000</v>
      </c>
      <c r="F44" s="222" t="s">
        <v>24</v>
      </c>
      <c r="G44" s="223"/>
      <c r="H44" s="223"/>
      <c r="I44" s="223"/>
      <c r="J44" s="222" t="s">
        <v>24</v>
      </c>
    </row>
    <row r="45" spans="1:10" ht="15">
      <c r="A45" s="224">
        <v>801</v>
      </c>
      <c r="B45" s="224"/>
      <c r="C45" s="225" t="s">
        <v>271</v>
      </c>
      <c r="D45" s="226">
        <f t="shared" si="8"/>
        <v>25375805</v>
      </c>
      <c r="E45" s="228">
        <f aca="true" t="shared" si="14" ref="E45:J45">SUM(E46:E52)</f>
        <v>23225805</v>
      </c>
      <c r="F45" s="228">
        <f t="shared" si="14"/>
        <v>17179075</v>
      </c>
      <c r="G45" s="228">
        <f t="shared" si="14"/>
        <v>1766394</v>
      </c>
      <c r="H45" s="228">
        <f t="shared" si="14"/>
        <v>0</v>
      </c>
      <c r="I45" s="228">
        <f t="shared" si="14"/>
        <v>0</v>
      </c>
      <c r="J45" s="228">
        <f t="shared" si="14"/>
        <v>2150000</v>
      </c>
    </row>
    <row r="46" spans="1:10" ht="14.25">
      <c r="A46" s="217"/>
      <c r="B46" s="217">
        <v>80101</v>
      </c>
      <c r="C46" s="219" t="s">
        <v>284</v>
      </c>
      <c r="D46" s="220">
        <f t="shared" si="8"/>
        <v>10152289</v>
      </c>
      <c r="E46" s="221">
        <v>10152289</v>
      </c>
      <c r="F46" s="222">
        <v>7648685</v>
      </c>
      <c r="G46" s="222">
        <v>889146</v>
      </c>
      <c r="H46" s="223"/>
      <c r="I46" s="223"/>
      <c r="J46" s="222" t="s">
        <v>24</v>
      </c>
    </row>
    <row r="47" spans="1:10" ht="28.5">
      <c r="A47" s="217"/>
      <c r="B47" s="217">
        <v>80103</v>
      </c>
      <c r="C47" s="219" t="s">
        <v>310</v>
      </c>
      <c r="D47" s="220">
        <f t="shared" si="8"/>
        <v>256113</v>
      </c>
      <c r="E47" s="221">
        <v>256113</v>
      </c>
      <c r="F47" s="221">
        <v>256113</v>
      </c>
      <c r="G47" s="258"/>
      <c r="H47" s="258"/>
      <c r="I47" s="258"/>
      <c r="J47" s="221"/>
    </row>
    <row r="48" spans="1:10" ht="14.25">
      <c r="A48" s="217"/>
      <c r="B48" s="217">
        <v>80104</v>
      </c>
      <c r="C48" s="219" t="s">
        <v>311</v>
      </c>
      <c r="D48" s="220">
        <f t="shared" si="8"/>
        <v>5790310</v>
      </c>
      <c r="E48" s="283">
        <v>5790310</v>
      </c>
      <c r="F48" s="222">
        <v>4524392</v>
      </c>
      <c r="G48" s="223"/>
      <c r="H48" s="223"/>
      <c r="I48" s="223"/>
      <c r="J48" s="222"/>
    </row>
    <row r="49" spans="1:10" ht="14.25">
      <c r="A49" s="217"/>
      <c r="B49" s="217">
        <v>80110</v>
      </c>
      <c r="C49" s="219" t="s">
        <v>285</v>
      </c>
      <c r="D49" s="220">
        <f t="shared" si="8"/>
        <v>5836037</v>
      </c>
      <c r="E49" s="221">
        <v>5836037</v>
      </c>
      <c r="F49" s="222">
        <v>4446461</v>
      </c>
      <c r="G49" s="222">
        <v>832248</v>
      </c>
      <c r="H49" s="223"/>
      <c r="I49" s="223"/>
      <c r="J49" s="222"/>
    </row>
    <row r="50" spans="1:10" ht="14.25" customHeight="1">
      <c r="A50" s="217"/>
      <c r="B50" s="217">
        <v>80146</v>
      </c>
      <c r="C50" s="219" t="s">
        <v>312</v>
      </c>
      <c r="D50" s="220">
        <f t="shared" si="8"/>
        <v>106571</v>
      </c>
      <c r="E50" s="221">
        <v>106571</v>
      </c>
      <c r="F50" s="221" t="s">
        <v>24</v>
      </c>
      <c r="G50" s="258"/>
      <c r="H50" s="258"/>
      <c r="I50" s="258"/>
      <c r="J50" s="221"/>
    </row>
    <row r="51" spans="1:10" ht="14.25">
      <c r="A51" s="217"/>
      <c r="B51" s="217">
        <v>80148</v>
      </c>
      <c r="C51" s="219" t="s">
        <v>288</v>
      </c>
      <c r="D51" s="220">
        <f t="shared" si="8"/>
        <v>526949</v>
      </c>
      <c r="E51" s="221">
        <v>526949</v>
      </c>
      <c r="F51" s="220">
        <v>298424</v>
      </c>
      <c r="G51" s="220"/>
      <c r="H51" s="220"/>
      <c r="I51" s="220"/>
      <c r="J51" s="220" t="s">
        <v>24</v>
      </c>
    </row>
    <row r="52" spans="1:10" ht="14.25">
      <c r="A52" s="217"/>
      <c r="B52" s="217">
        <v>80195</v>
      </c>
      <c r="C52" s="219" t="s">
        <v>267</v>
      </c>
      <c r="D52" s="281">
        <f t="shared" si="8"/>
        <v>2707536</v>
      </c>
      <c r="E52" s="221">
        <v>557536</v>
      </c>
      <c r="F52" s="220">
        <v>5000</v>
      </c>
      <c r="G52" s="220">
        <v>45000</v>
      </c>
      <c r="H52" s="220"/>
      <c r="I52" s="220"/>
      <c r="J52" s="281">
        <v>2150000</v>
      </c>
    </row>
    <row r="53" spans="1:10" ht="15">
      <c r="A53" s="224">
        <v>851</v>
      </c>
      <c r="B53" s="224"/>
      <c r="C53" s="231" t="s">
        <v>313</v>
      </c>
      <c r="D53" s="226">
        <f t="shared" si="8"/>
        <v>510000</v>
      </c>
      <c r="E53" s="228">
        <f aca="true" t="shared" si="15" ref="E53:J53">SUM(E54:E55)</f>
        <v>310000</v>
      </c>
      <c r="F53" s="228">
        <f t="shared" si="15"/>
        <v>108000</v>
      </c>
      <c r="G53" s="228">
        <f t="shared" si="15"/>
        <v>87000</v>
      </c>
      <c r="H53" s="228">
        <f t="shared" si="15"/>
        <v>0</v>
      </c>
      <c r="I53" s="228">
        <f t="shared" si="15"/>
        <v>0</v>
      </c>
      <c r="J53" s="228">
        <f t="shared" si="15"/>
        <v>200000</v>
      </c>
    </row>
    <row r="54" spans="1:10" ht="15">
      <c r="A54" s="224"/>
      <c r="B54" s="217">
        <v>85153</v>
      </c>
      <c r="C54" s="232" t="s">
        <v>394</v>
      </c>
      <c r="D54" s="220">
        <f t="shared" si="8"/>
        <v>50000</v>
      </c>
      <c r="E54" s="222">
        <v>50000</v>
      </c>
      <c r="F54" s="222">
        <v>8000</v>
      </c>
      <c r="G54" s="222"/>
      <c r="H54" s="222"/>
      <c r="I54" s="222"/>
      <c r="J54" s="222"/>
    </row>
    <row r="55" spans="1:10" ht="15">
      <c r="A55" s="224"/>
      <c r="B55" s="217">
        <v>85154</v>
      </c>
      <c r="C55" s="232" t="s">
        <v>233</v>
      </c>
      <c r="D55" s="220">
        <f t="shared" si="8"/>
        <v>460000</v>
      </c>
      <c r="E55" s="221">
        <v>260000</v>
      </c>
      <c r="F55" s="222">
        <v>100000</v>
      </c>
      <c r="G55" s="222">
        <v>87000</v>
      </c>
      <c r="H55" s="223"/>
      <c r="I55" s="223"/>
      <c r="J55" s="222">
        <v>200000</v>
      </c>
    </row>
    <row r="56" spans="1:10" ht="15">
      <c r="A56" s="224">
        <v>852</v>
      </c>
      <c r="B56" s="224"/>
      <c r="C56" s="225" t="s">
        <v>314</v>
      </c>
      <c r="D56" s="226">
        <f t="shared" si="8"/>
        <v>10905095</v>
      </c>
      <c r="E56" s="227">
        <f aca="true" t="shared" si="16" ref="E56:J56">SUM(E57:E64)</f>
        <v>10775095</v>
      </c>
      <c r="F56" s="227">
        <f t="shared" si="16"/>
        <v>1672834</v>
      </c>
      <c r="G56" s="227">
        <f t="shared" si="16"/>
        <v>0</v>
      </c>
      <c r="H56" s="227">
        <f t="shared" si="16"/>
        <v>0</v>
      </c>
      <c r="I56" s="227">
        <f t="shared" si="16"/>
        <v>0</v>
      </c>
      <c r="J56" s="227">
        <f t="shared" si="16"/>
        <v>130000</v>
      </c>
    </row>
    <row r="57" spans="1:10" ht="15">
      <c r="A57" s="224"/>
      <c r="B57" s="217">
        <v>85203</v>
      </c>
      <c r="C57" s="219" t="s">
        <v>315</v>
      </c>
      <c r="D57" s="220">
        <f t="shared" si="8"/>
        <v>264300</v>
      </c>
      <c r="E57" s="221">
        <v>264300</v>
      </c>
      <c r="F57" s="283">
        <v>191522</v>
      </c>
      <c r="G57" s="221"/>
      <c r="H57" s="221"/>
      <c r="I57" s="221"/>
      <c r="J57" s="221"/>
    </row>
    <row r="58" spans="1:10" ht="59.25" customHeight="1">
      <c r="A58" s="217"/>
      <c r="B58" s="217">
        <v>85212</v>
      </c>
      <c r="C58" s="219" t="s">
        <v>243</v>
      </c>
      <c r="D58" s="281">
        <f t="shared" si="8"/>
        <v>6842668</v>
      </c>
      <c r="E58" s="221">
        <f>6834168+8500</f>
        <v>6842668</v>
      </c>
      <c r="F58" s="221">
        <v>156695</v>
      </c>
      <c r="G58" s="221"/>
      <c r="H58" s="221"/>
      <c r="I58" s="221"/>
      <c r="J58" s="221"/>
    </row>
    <row r="59" spans="1:10" ht="57" customHeight="1">
      <c r="A59" s="217"/>
      <c r="B59" s="217">
        <v>85213</v>
      </c>
      <c r="C59" s="219" t="s">
        <v>316</v>
      </c>
      <c r="D59" s="281">
        <f t="shared" si="8"/>
        <v>35078</v>
      </c>
      <c r="E59" s="221">
        <v>35078</v>
      </c>
      <c r="F59" s="221"/>
      <c r="G59" s="221"/>
      <c r="H59" s="221"/>
      <c r="I59" s="221"/>
      <c r="J59" s="221"/>
    </row>
    <row r="60" spans="1:10" ht="28.5" customHeight="1">
      <c r="A60" s="217"/>
      <c r="B60" s="217">
        <v>85214</v>
      </c>
      <c r="C60" s="219" t="s">
        <v>317</v>
      </c>
      <c r="D60" s="281">
        <f t="shared" si="8"/>
        <v>924019</v>
      </c>
      <c r="E60" s="221">
        <v>924019</v>
      </c>
      <c r="F60" s="221">
        <v>1650</v>
      </c>
      <c r="G60" s="221"/>
      <c r="H60" s="221"/>
      <c r="I60" s="221"/>
      <c r="J60" s="221"/>
    </row>
    <row r="61" spans="1:10" ht="14.25">
      <c r="A61" s="217"/>
      <c r="B61" s="217">
        <v>85215</v>
      </c>
      <c r="C61" s="219" t="s">
        <v>318</v>
      </c>
      <c r="D61" s="281">
        <f t="shared" si="8"/>
        <v>1057000</v>
      </c>
      <c r="E61" s="221">
        <v>1057000</v>
      </c>
      <c r="F61" s="221"/>
      <c r="G61" s="221"/>
      <c r="H61" s="221"/>
      <c r="I61" s="221"/>
      <c r="J61" s="221"/>
    </row>
    <row r="62" spans="1:10" ht="14.25">
      <c r="A62" s="217"/>
      <c r="B62" s="217">
        <v>85219</v>
      </c>
      <c r="C62" s="219" t="s">
        <v>272</v>
      </c>
      <c r="D62" s="281">
        <f t="shared" si="8"/>
        <v>1453307</v>
      </c>
      <c r="E62" s="222">
        <v>1323307</v>
      </c>
      <c r="F62" s="222">
        <v>1157134</v>
      </c>
      <c r="G62" s="233" t="s">
        <v>24</v>
      </c>
      <c r="H62" s="234"/>
      <c r="I62" s="234"/>
      <c r="J62" s="222">
        <v>130000</v>
      </c>
    </row>
    <row r="63" spans="1:10" ht="28.5">
      <c r="A63" s="217"/>
      <c r="B63" s="217">
        <v>85228</v>
      </c>
      <c r="C63" s="219" t="s">
        <v>319</v>
      </c>
      <c r="D63" s="220">
        <f t="shared" si="8"/>
        <v>311723</v>
      </c>
      <c r="E63" s="221">
        <v>311723</v>
      </c>
      <c r="F63" s="221">
        <v>165833</v>
      </c>
      <c r="G63" s="221"/>
      <c r="H63" s="258"/>
      <c r="I63" s="258"/>
      <c r="J63" s="221"/>
    </row>
    <row r="64" spans="1:10" ht="14.25">
      <c r="A64" s="217"/>
      <c r="B64" s="217">
        <v>85295</v>
      </c>
      <c r="C64" s="219" t="s">
        <v>267</v>
      </c>
      <c r="D64" s="220">
        <f t="shared" si="8"/>
        <v>17000</v>
      </c>
      <c r="E64" s="221">
        <v>17000</v>
      </c>
      <c r="F64" s="220"/>
      <c r="G64" s="220"/>
      <c r="H64" s="220"/>
      <c r="I64" s="220"/>
      <c r="J64" s="220"/>
    </row>
    <row r="65" spans="1:10" ht="28.5" customHeight="1">
      <c r="A65" s="224">
        <v>853</v>
      </c>
      <c r="B65" s="224"/>
      <c r="C65" s="225" t="s">
        <v>320</v>
      </c>
      <c r="D65" s="226">
        <f aca="true" t="shared" si="17" ref="D65:D76">SUM(E65,J65)</f>
        <v>146046</v>
      </c>
      <c r="E65" s="227">
        <f aca="true" t="shared" si="18" ref="E65:J65">SUM(E66:E66)</f>
        <v>146046</v>
      </c>
      <c r="F65" s="227">
        <f t="shared" si="18"/>
        <v>101809</v>
      </c>
      <c r="G65" s="227">
        <f t="shared" si="18"/>
        <v>0</v>
      </c>
      <c r="H65" s="227">
        <f t="shared" si="18"/>
        <v>0</v>
      </c>
      <c r="I65" s="227">
        <f t="shared" si="18"/>
        <v>0</v>
      </c>
      <c r="J65" s="227">
        <f t="shared" si="18"/>
        <v>0</v>
      </c>
    </row>
    <row r="66" spans="1:10" ht="14.25">
      <c r="A66" s="217"/>
      <c r="B66" s="217">
        <v>85305</v>
      </c>
      <c r="C66" s="219" t="s">
        <v>321</v>
      </c>
      <c r="D66" s="220">
        <f t="shared" si="17"/>
        <v>146046</v>
      </c>
      <c r="E66" s="221">
        <v>146046</v>
      </c>
      <c r="F66" s="222">
        <v>101809</v>
      </c>
      <c r="G66" s="223"/>
      <c r="H66" s="223"/>
      <c r="I66" s="223"/>
      <c r="J66" s="222" t="s">
        <v>24</v>
      </c>
    </row>
    <row r="67" spans="1:10" ht="30">
      <c r="A67" s="224">
        <v>854</v>
      </c>
      <c r="B67" s="224"/>
      <c r="C67" s="225" t="s">
        <v>274</v>
      </c>
      <c r="D67" s="226">
        <f t="shared" si="17"/>
        <v>371159</v>
      </c>
      <c r="E67" s="227">
        <f aca="true" t="shared" si="19" ref="E67:J67">SUM(E68:E68)</f>
        <v>371159</v>
      </c>
      <c r="F67" s="227">
        <f t="shared" si="19"/>
        <v>371159</v>
      </c>
      <c r="G67" s="227">
        <f t="shared" si="19"/>
        <v>0</v>
      </c>
      <c r="H67" s="227">
        <f t="shared" si="19"/>
        <v>0</v>
      </c>
      <c r="I67" s="227">
        <f t="shared" si="19"/>
        <v>0</v>
      </c>
      <c r="J67" s="227">
        <f t="shared" si="19"/>
        <v>0</v>
      </c>
    </row>
    <row r="68" spans="1:10" ht="14.25">
      <c r="A68" s="217"/>
      <c r="B68" s="217">
        <v>85401</v>
      </c>
      <c r="C68" s="219" t="s">
        <v>322</v>
      </c>
      <c r="D68" s="220">
        <f t="shared" si="17"/>
        <v>371159</v>
      </c>
      <c r="E68" s="221">
        <v>371159</v>
      </c>
      <c r="F68" s="222">
        <v>371159</v>
      </c>
      <c r="G68" s="223"/>
      <c r="H68" s="223"/>
      <c r="I68" s="223"/>
      <c r="J68" s="222" t="s">
        <v>24</v>
      </c>
    </row>
    <row r="69" spans="1:10" ht="30">
      <c r="A69" s="224">
        <v>900</v>
      </c>
      <c r="B69" s="217"/>
      <c r="C69" s="230" t="s">
        <v>323</v>
      </c>
      <c r="D69" s="226">
        <f t="shared" si="17"/>
        <v>5314850</v>
      </c>
      <c r="E69" s="227">
        <f aca="true" t="shared" si="20" ref="E69:J69">SUM(E70:E76)</f>
        <v>2814850</v>
      </c>
      <c r="F69" s="227">
        <f t="shared" si="20"/>
        <v>0</v>
      </c>
      <c r="G69" s="227">
        <f t="shared" si="20"/>
        <v>410000</v>
      </c>
      <c r="H69" s="227">
        <f t="shared" si="20"/>
        <v>0</v>
      </c>
      <c r="I69" s="227">
        <f t="shared" si="20"/>
        <v>0</v>
      </c>
      <c r="J69" s="227">
        <f t="shared" si="20"/>
        <v>2500000</v>
      </c>
    </row>
    <row r="70" spans="1:10" ht="14.25" customHeight="1">
      <c r="A70" s="224"/>
      <c r="B70" s="217">
        <v>90001</v>
      </c>
      <c r="C70" s="235" t="s">
        <v>324</v>
      </c>
      <c r="D70" s="220">
        <f t="shared" si="17"/>
        <v>2933800</v>
      </c>
      <c r="E70" s="221">
        <v>683800</v>
      </c>
      <c r="F70" s="221"/>
      <c r="G70" s="221"/>
      <c r="H70" s="221"/>
      <c r="I70" s="221"/>
      <c r="J70" s="283">
        <v>2250000</v>
      </c>
    </row>
    <row r="71" spans="1:10" ht="15">
      <c r="A71" s="224"/>
      <c r="B71" s="217">
        <v>90002</v>
      </c>
      <c r="C71" s="219" t="s">
        <v>326</v>
      </c>
      <c r="D71" s="220">
        <f t="shared" si="17"/>
        <v>54900</v>
      </c>
      <c r="E71" s="221">
        <v>54900</v>
      </c>
      <c r="F71" s="221"/>
      <c r="G71" s="221"/>
      <c r="H71" s="221"/>
      <c r="I71" s="221"/>
      <c r="J71" s="221"/>
    </row>
    <row r="72" spans="1:10" ht="15">
      <c r="A72" s="224"/>
      <c r="B72" s="217">
        <v>90003</v>
      </c>
      <c r="C72" s="235" t="s">
        <v>327</v>
      </c>
      <c r="D72" s="220">
        <f t="shared" si="17"/>
        <v>337050</v>
      </c>
      <c r="E72" s="221">
        <v>337050</v>
      </c>
      <c r="F72" s="221"/>
      <c r="G72" s="221"/>
      <c r="H72" s="221"/>
      <c r="I72" s="221"/>
      <c r="J72" s="221"/>
    </row>
    <row r="73" spans="1:10" ht="12.75" customHeight="1">
      <c r="A73" s="224"/>
      <c r="B73" s="217">
        <v>90004</v>
      </c>
      <c r="C73" s="235" t="s">
        <v>328</v>
      </c>
      <c r="D73" s="220">
        <f t="shared" si="17"/>
        <v>515000</v>
      </c>
      <c r="E73" s="283">
        <v>515000</v>
      </c>
      <c r="F73" s="221"/>
      <c r="G73" s="221"/>
      <c r="H73" s="221"/>
      <c r="I73" s="221"/>
      <c r="J73" s="221"/>
    </row>
    <row r="74" spans="1:10" ht="14.25">
      <c r="A74" s="217"/>
      <c r="B74" s="217">
        <v>90015</v>
      </c>
      <c r="C74" s="232" t="s">
        <v>325</v>
      </c>
      <c r="D74" s="281">
        <f t="shared" si="17"/>
        <v>1030800</v>
      </c>
      <c r="E74" s="221">
        <v>780800</v>
      </c>
      <c r="F74" s="222" t="s">
        <v>24</v>
      </c>
      <c r="G74" s="223"/>
      <c r="H74" s="223"/>
      <c r="I74" s="223"/>
      <c r="J74" s="222">
        <v>250000</v>
      </c>
    </row>
    <row r="75" spans="1:10" ht="14.25">
      <c r="A75" s="217"/>
      <c r="B75" s="217">
        <v>90017</v>
      </c>
      <c r="C75" s="219" t="s">
        <v>329</v>
      </c>
      <c r="D75" s="220">
        <f t="shared" si="17"/>
        <v>410000</v>
      </c>
      <c r="E75" s="221">
        <v>410000</v>
      </c>
      <c r="F75" s="220"/>
      <c r="G75" s="220">
        <v>410000</v>
      </c>
      <c r="H75" s="220"/>
      <c r="I75" s="220"/>
      <c r="J75" s="220"/>
    </row>
    <row r="76" spans="1:10" ht="14.25">
      <c r="A76" s="217"/>
      <c r="B76" s="217">
        <v>90095</v>
      </c>
      <c r="C76" s="219" t="s">
        <v>267</v>
      </c>
      <c r="D76" s="220">
        <f t="shared" si="17"/>
        <v>33300</v>
      </c>
      <c r="E76" s="221">
        <v>33300</v>
      </c>
      <c r="F76" s="220"/>
      <c r="G76" s="220"/>
      <c r="H76" s="220"/>
      <c r="I76" s="220"/>
      <c r="J76" s="220"/>
    </row>
    <row r="77" spans="1:10" ht="30">
      <c r="A77" s="224">
        <v>921</v>
      </c>
      <c r="B77" s="224"/>
      <c r="C77" s="225" t="s">
        <v>330</v>
      </c>
      <c r="D77" s="226">
        <f aca="true" t="shared" si="21" ref="D77:D85">SUM(E77,J77)</f>
        <v>1787200</v>
      </c>
      <c r="E77" s="227">
        <f aca="true" t="shared" si="22" ref="E77:J77">SUM(E78:E81)</f>
        <v>1768900</v>
      </c>
      <c r="F77" s="227">
        <f t="shared" si="22"/>
        <v>5000</v>
      </c>
      <c r="G77" s="227">
        <f t="shared" si="22"/>
        <v>1643900</v>
      </c>
      <c r="H77" s="227">
        <f t="shared" si="22"/>
        <v>0</v>
      </c>
      <c r="I77" s="227">
        <f t="shared" si="22"/>
        <v>0</v>
      </c>
      <c r="J77" s="227">
        <f t="shared" si="22"/>
        <v>18300</v>
      </c>
    </row>
    <row r="78" spans="1:10" ht="12.75" customHeight="1">
      <c r="A78" s="217"/>
      <c r="B78" s="217">
        <v>92108</v>
      </c>
      <c r="C78" s="219" t="s">
        <v>235</v>
      </c>
      <c r="D78" s="220">
        <f t="shared" si="21"/>
        <v>50000</v>
      </c>
      <c r="E78" s="221">
        <v>50000</v>
      </c>
      <c r="F78" s="221"/>
      <c r="G78" s="221">
        <v>50000</v>
      </c>
      <c r="H78" s="221"/>
      <c r="I78" s="221"/>
      <c r="J78" s="221" t="s">
        <v>24</v>
      </c>
    </row>
    <row r="79" spans="1:10" ht="18" customHeight="1">
      <c r="A79" s="217"/>
      <c r="B79" s="217">
        <v>92109</v>
      </c>
      <c r="C79" s="219" t="s">
        <v>331</v>
      </c>
      <c r="D79" s="220">
        <f t="shared" si="21"/>
        <v>942000</v>
      </c>
      <c r="E79" s="221">
        <v>942000</v>
      </c>
      <c r="F79" s="221"/>
      <c r="G79" s="221">
        <v>942000</v>
      </c>
      <c r="H79" s="221"/>
      <c r="I79" s="221"/>
      <c r="J79" s="221"/>
    </row>
    <row r="80" spans="1:10" ht="14.25">
      <c r="A80" s="217"/>
      <c r="B80" s="217">
        <v>92116</v>
      </c>
      <c r="C80" s="219" t="s">
        <v>332</v>
      </c>
      <c r="D80" s="220">
        <f t="shared" si="21"/>
        <v>641900</v>
      </c>
      <c r="E80" s="221">
        <v>641900</v>
      </c>
      <c r="F80" s="221"/>
      <c r="G80" s="221">
        <v>641900</v>
      </c>
      <c r="H80" s="221"/>
      <c r="I80" s="221"/>
      <c r="J80" s="221"/>
    </row>
    <row r="81" spans="1:10" ht="14.25">
      <c r="A81" s="217"/>
      <c r="B81" s="217">
        <v>92195</v>
      </c>
      <c r="C81" s="219" t="s">
        <v>267</v>
      </c>
      <c r="D81" s="220">
        <f t="shared" si="21"/>
        <v>153300</v>
      </c>
      <c r="E81" s="221">
        <v>135000</v>
      </c>
      <c r="F81" s="221">
        <v>5000</v>
      </c>
      <c r="G81" s="221">
        <v>10000</v>
      </c>
      <c r="H81" s="221"/>
      <c r="I81" s="221"/>
      <c r="J81" s="221">
        <v>18300</v>
      </c>
    </row>
    <row r="82" spans="1:10" ht="15">
      <c r="A82" s="224">
        <v>926</v>
      </c>
      <c r="B82" s="217"/>
      <c r="C82" s="231" t="s">
        <v>289</v>
      </c>
      <c r="D82" s="226">
        <f t="shared" si="21"/>
        <v>3318670</v>
      </c>
      <c r="E82" s="228">
        <f aca="true" t="shared" si="23" ref="E82:J82">SUM(E83:E85)</f>
        <v>2603670</v>
      </c>
      <c r="F82" s="228">
        <f t="shared" si="23"/>
        <v>1275970</v>
      </c>
      <c r="G82" s="228">
        <f t="shared" si="23"/>
        <v>280000</v>
      </c>
      <c r="H82" s="228">
        <f t="shared" si="23"/>
        <v>0</v>
      </c>
      <c r="I82" s="228">
        <f t="shared" si="23"/>
        <v>0</v>
      </c>
      <c r="J82" s="228">
        <f t="shared" si="23"/>
        <v>715000</v>
      </c>
    </row>
    <row r="83" spans="1:10" ht="14.25">
      <c r="A83" s="217"/>
      <c r="B83" s="217">
        <v>92604</v>
      </c>
      <c r="C83" s="232" t="s">
        <v>290</v>
      </c>
      <c r="D83" s="220">
        <f t="shared" si="21"/>
        <v>2980370</v>
      </c>
      <c r="E83" s="221">
        <v>2265370</v>
      </c>
      <c r="F83" s="222">
        <v>1275970</v>
      </c>
      <c r="G83" s="223"/>
      <c r="H83" s="223"/>
      <c r="I83" s="223"/>
      <c r="J83" s="222">
        <v>715000</v>
      </c>
    </row>
    <row r="84" spans="1:10" ht="14.25">
      <c r="A84" s="241"/>
      <c r="B84" s="217">
        <v>92605</v>
      </c>
      <c r="C84" s="242" t="s">
        <v>335</v>
      </c>
      <c r="D84" s="220">
        <f t="shared" si="21"/>
        <v>280000</v>
      </c>
      <c r="E84" s="239">
        <v>280000</v>
      </c>
      <c r="F84" s="222"/>
      <c r="G84" s="222">
        <v>280000</v>
      </c>
      <c r="H84" s="223"/>
      <c r="I84" s="223"/>
      <c r="J84" s="222"/>
    </row>
    <row r="85" spans="1:10" ht="15">
      <c r="A85" s="236"/>
      <c r="B85" s="237">
        <v>92695</v>
      </c>
      <c r="C85" s="238" t="s">
        <v>267</v>
      </c>
      <c r="D85" s="220">
        <f t="shared" si="21"/>
        <v>58300</v>
      </c>
      <c r="E85" s="239">
        <v>58300</v>
      </c>
      <c r="F85" s="220">
        <v>0</v>
      </c>
      <c r="G85" s="220" t="s">
        <v>24</v>
      </c>
      <c r="H85" s="220"/>
      <c r="I85" s="220"/>
      <c r="J85" s="220"/>
    </row>
    <row r="86" spans="1:10" ht="15">
      <c r="A86" s="300" t="s">
        <v>80</v>
      </c>
      <c r="B86" s="301"/>
      <c r="C86" s="301"/>
      <c r="D86" s="240">
        <f aca="true" t="shared" si="24" ref="D86:J86">SUM(D8,D10,D12,D14,D17,D21,D25,D30,D32,D39,D41,D43,D45,D53,D56,D65,D67,D69,D77,D82)</f>
        <v>80375743</v>
      </c>
      <c r="E86" s="240">
        <f t="shared" si="24"/>
        <v>56665049</v>
      </c>
      <c r="F86" s="240">
        <f t="shared" si="24"/>
        <v>27231971</v>
      </c>
      <c r="G86" s="240">
        <f t="shared" si="24"/>
        <v>4363294</v>
      </c>
      <c r="H86" s="240">
        <f t="shared" si="24"/>
        <v>1300000</v>
      </c>
      <c r="I86" s="240">
        <f t="shared" si="24"/>
        <v>0</v>
      </c>
      <c r="J86" s="240">
        <f t="shared" si="24"/>
        <v>23710694</v>
      </c>
    </row>
  </sheetData>
  <sheetProtection/>
  <mergeCells count="10">
    <mergeCell ref="A86:C86"/>
    <mergeCell ref="D4:D6"/>
    <mergeCell ref="E4:J4"/>
    <mergeCell ref="E5:E6"/>
    <mergeCell ref="F5:I5"/>
    <mergeCell ref="J5:J6"/>
    <mergeCell ref="A1:J1"/>
    <mergeCell ref="A4:A6"/>
    <mergeCell ref="B4:B6"/>
    <mergeCell ref="C4:C6"/>
  </mergeCells>
  <printOptions horizontalCentered="1"/>
  <pageMargins left="0.3937007874015748" right="0.3937007874015748" top="1.299212598425197" bottom="0.7874015748031497" header="0.5118110236220472" footer="0.5118110236220472"/>
  <pageSetup horizontalDpi="600" verticalDpi="600" orientation="landscape" paperSize="9" scale="95" r:id="rId1"/>
  <headerFooter alignWithMargins="0">
    <oddHeader>&amp;RZałącznik nr 2
do projektu Uchwały Nr ........ Rady Miejskiej w Łowiczu
z dnia  ......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7">
      <selection activeCell="F13" sqref="F13"/>
    </sheetView>
  </sheetViews>
  <sheetFormatPr defaultColWidth="9.00390625" defaultRowHeight="12.75"/>
  <cols>
    <col min="1" max="1" width="4.75390625" style="2" customWidth="1"/>
    <col min="2" max="2" width="6.25390625" style="2" customWidth="1"/>
    <col min="3" max="3" width="6.375" style="2" customWidth="1"/>
    <col min="4" max="4" width="3.875" style="2" customWidth="1"/>
    <col min="5" max="5" width="31.75390625" style="2" customWidth="1"/>
    <col min="6" max="6" width="10.75390625" style="2" customWidth="1"/>
    <col min="7" max="7" width="10.875" style="2" customWidth="1"/>
    <col min="8" max="8" width="10.125" style="2" customWidth="1"/>
    <col min="9" max="9" width="9.75390625" style="2" customWidth="1"/>
    <col min="10" max="10" width="8.375" style="2" customWidth="1"/>
    <col min="11" max="11" width="10.625" style="2" customWidth="1"/>
    <col min="12" max="12" width="10.75390625" style="2" customWidth="1"/>
    <col min="13" max="13" width="10.875" style="2" customWidth="1"/>
    <col min="14" max="14" width="10.25390625" style="2" customWidth="1"/>
    <col min="15" max="15" width="9.875" style="2" customWidth="1"/>
    <col min="16" max="16" width="11.875" style="2" customWidth="1"/>
    <col min="17" max="16384" width="9.125" style="2" customWidth="1"/>
  </cols>
  <sheetData>
    <row r="1" spans="1:16" ht="18">
      <c r="A1" s="295" t="s">
        <v>247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2" t="s">
        <v>42</v>
      </c>
    </row>
    <row r="3" spans="1:16" s="52" customFormat="1" ht="19.5" customHeight="1">
      <c r="A3" s="296" t="s">
        <v>59</v>
      </c>
      <c r="B3" s="296" t="s">
        <v>2</v>
      </c>
      <c r="C3" s="296" t="s">
        <v>41</v>
      </c>
      <c r="D3" s="296" t="s">
        <v>24</v>
      </c>
      <c r="E3" s="297" t="s">
        <v>95</v>
      </c>
      <c r="F3" s="297" t="s">
        <v>102</v>
      </c>
      <c r="G3" s="297" t="s">
        <v>71</v>
      </c>
      <c r="H3" s="297"/>
      <c r="I3" s="297"/>
      <c r="J3" s="297"/>
      <c r="K3" s="297"/>
      <c r="L3" s="297"/>
      <c r="M3" s="297"/>
      <c r="N3" s="297"/>
      <c r="O3" s="297"/>
      <c r="P3" s="297" t="s">
        <v>106</v>
      </c>
    </row>
    <row r="4" spans="1:16" s="52" customFormat="1" ht="19.5" customHeight="1">
      <c r="A4" s="296"/>
      <c r="B4" s="296"/>
      <c r="C4" s="296"/>
      <c r="D4" s="296"/>
      <c r="E4" s="297"/>
      <c r="F4" s="297"/>
      <c r="G4" s="297" t="s">
        <v>395</v>
      </c>
      <c r="H4" s="297" t="s">
        <v>131</v>
      </c>
      <c r="I4" s="297"/>
      <c r="J4" s="297"/>
      <c r="K4" s="297"/>
      <c r="L4" s="297" t="s">
        <v>133</v>
      </c>
      <c r="M4" s="298" t="s">
        <v>174</v>
      </c>
      <c r="N4" s="298" t="s">
        <v>180</v>
      </c>
      <c r="O4" s="298" t="s">
        <v>396</v>
      </c>
      <c r="P4" s="297"/>
    </row>
    <row r="5" spans="1:16" s="52" customFormat="1" ht="29.25" customHeight="1">
      <c r="A5" s="296"/>
      <c r="B5" s="296"/>
      <c r="C5" s="296"/>
      <c r="D5" s="296"/>
      <c r="E5" s="297"/>
      <c r="F5" s="297"/>
      <c r="G5" s="297"/>
      <c r="H5" s="297" t="s">
        <v>107</v>
      </c>
      <c r="I5" s="297" t="s">
        <v>93</v>
      </c>
      <c r="J5" s="320" t="s">
        <v>132</v>
      </c>
      <c r="K5" s="297" t="s">
        <v>94</v>
      </c>
      <c r="L5" s="297"/>
      <c r="M5" s="299"/>
      <c r="N5" s="305"/>
      <c r="O5" s="305"/>
      <c r="P5" s="297"/>
    </row>
    <row r="6" spans="1:16" s="52" customFormat="1" ht="19.5" customHeight="1">
      <c r="A6" s="296"/>
      <c r="B6" s="296"/>
      <c r="C6" s="296"/>
      <c r="D6" s="296"/>
      <c r="E6" s="297"/>
      <c r="F6" s="297"/>
      <c r="G6" s="297"/>
      <c r="H6" s="297"/>
      <c r="I6" s="297"/>
      <c r="J6" s="320"/>
      <c r="K6" s="297"/>
      <c r="L6" s="297"/>
      <c r="M6" s="299"/>
      <c r="N6" s="305"/>
      <c r="O6" s="305"/>
      <c r="P6" s="297"/>
    </row>
    <row r="7" spans="1:16" s="52" customFormat="1" ht="19.5" customHeight="1">
      <c r="A7" s="296"/>
      <c r="B7" s="296"/>
      <c r="C7" s="296"/>
      <c r="D7" s="296"/>
      <c r="E7" s="297"/>
      <c r="F7" s="297"/>
      <c r="G7" s="297"/>
      <c r="H7" s="297"/>
      <c r="I7" s="297"/>
      <c r="J7" s="320"/>
      <c r="K7" s="297"/>
      <c r="L7" s="297"/>
      <c r="M7" s="318"/>
      <c r="N7" s="306"/>
      <c r="O7" s="306"/>
      <c r="P7" s="297"/>
    </row>
    <row r="8" spans="1:16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</row>
    <row r="9" spans="1:16" ht="56.25" customHeight="1">
      <c r="A9" s="260" t="s">
        <v>12</v>
      </c>
      <c r="B9" s="260">
        <v>400</v>
      </c>
      <c r="C9" s="260">
        <v>40002</v>
      </c>
      <c r="D9" s="260"/>
      <c r="E9" s="272" t="s">
        <v>397</v>
      </c>
      <c r="F9" s="147">
        <v>20761947.77</v>
      </c>
      <c r="G9" s="147">
        <v>3539286.21</v>
      </c>
      <c r="H9" s="147">
        <v>230892.93</v>
      </c>
      <c r="I9" s="147">
        <v>300000</v>
      </c>
      <c r="J9" s="269" t="s">
        <v>108</v>
      </c>
      <c r="K9" s="147">
        <v>3008393.28</v>
      </c>
      <c r="L9" s="147">
        <v>6410416.79</v>
      </c>
      <c r="M9" s="147">
        <v>7097733.62</v>
      </c>
      <c r="N9" s="147">
        <v>2215831.25</v>
      </c>
      <c r="O9" s="147">
        <v>0</v>
      </c>
      <c r="P9" s="147"/>
    </row>
    <row r="10" spans="1:16" ht="67.5">
      <c r="A10" s="146" t="s">
        <v>13</v>
      </c>
      <c r="B10" s="261">
        <v>600</v>
      </c>
      <c r="C10" s="261">
        <v>60016</v>
      </c>
      <c r="D10" s="188"/>
      <c r="E10" s="259" t="s">
        <v>218</v>
      </c>
      <c r="F10" s="148">
        <v>11700000</v>
      </c>
      <c r="G10" s="148">
        <v>7000000</v>
      </c>
      <c r="H10" s="148">
        <v>350000</v>
      </c>
      <c r="I10" s="148">
        <v>1400000</v>
      </c>
      <c r="J10" s="270" t="s">
        <v>108</v>
      </c>
      <c r="K10" s="148">
        <v>5250000</v>
      </c>
      <c r="L10" s="148">
        <v>4428840.61</v>
      </c>
      <c r="M10" s="148">
        <v>39756.5</v>
      </c>
      <c r="N10" s="148" t="s">
        <v>24</v>
      </c>
      <c r="O10" s="148"/>
      <c r="P10" s="148"/>
    </row>
    <row r="11" spans="1:16" ht="45">
      <c r="A11" s="146" t="s">
        <v>14</v>
      </c>
      <c r="B11" s="261">
        <v>600</v>
      </c>
      <c r="C11" s="261">
        <v>60016</v>
      </c>
      <c r="D11" s="188"/>
      <c r="E11" s="263" t="s">
        <v>398</v>
      </c>
      <c r="F11" s="148">
        <v>15000000</v>
      </c>
      <c r="G11" s="148">
        <v>200000</v>
      </c>
      <c r="H11" s="148">
        <v>30000</v>
      </c>
      <c r="I11" s="148" t="s">
        <v>24</v>
      </c>
      <c r="J11" s="165" t="s">
        <v>108</v>
      </c>
      <c r="K11" s="148">
        <v>170000</v>
      </c>
      <c r="L11" s="148">
        <v>10000000</v>
      </c>
      <c r="M11" s="148">
        <v>4800000</v>
      </c>
      <c r="N11" s="148" t="s">
        <v>24</v>
      </c>
      <c r="O11" s="148"/>
      <c r="P11" s="148"/>
    </row>
    <row r="12" spans="1:16" ht="56.25" customHeight="1">
      <c r="A12" s="146" t="s">
        <v>1</v>
      </c>
      <c r="B12" s="261">
        <v>600</v>
      </c>
      <c r="C12" s="261">
        <v>60016</v>
      </c>
      <c r="D12" s="188"/>
      <c r="E12" s="263" t="s">
        <v>403</v>
      </c>
      <c r="F12" s="148">
        <v>9400000</v>
      </c>
      <c r="G12" s="148">
        <v>100000</v>
      </c>
      <c r="H12" s="148">
        <v>15000</v>
      </c>
      <c r="I12" s="148" t="s">
        <v>24</v>
      </c>
      <c r="J12" s="165" t="s">
        <v>108</v>
      </c>
      <c r="K12" s="148">
        <v>85000</v>
      </c>
      <c r="L12" s="148">
        <v>4300000</v>
      </c>
      <c r="M12" s="148">
        <v>5000000</v>
      </c>
      <c r="N12" s="148"/>
      <c r="O12" s="148"/>
      <c r="P12" s="148"/>
    </row>
    <row r="13" spans="1:16" ht="50.25" customHeight="1">
      <c r="A13" s="146" t="s">
        <v>18</v>
      </c>
      <c r="B13" s="261">
        <v>600</v>
      </c>
      <c r="C13" s="261">
        <v>60016</v>
      </c>
      <c r="D13" s="188"/>
      <c r="E13" s="263" t="s">
        <v>426</v>
      </c>
      <c r="F13" s="148">
        <v>3530000</v>
      </c>
      <c r="G13" s="148">
        <v>430000</v>
      </c>
      <c r="H13" s="148">
        <v>64500</v>
      </c>
      <c r="I13" s="148"/>
      <c r="J13" s="165" t="s">
        <v>108</v>
      </c>
      <c r="K13" s="148">
        <v>365500</v>
      </c>
      <c r="L13" s="148">
        <v>3100000</v>
      </c>
      <c r="M13" s="148"/>
      <c r="N13" s="148"/>
      <c r="O13" s="148"/>
      <c r="P13" s="148"/>
    </row>
    <row r="14" spans="1:16" ht="51" customHeight="1">
      <c r="A14" s="146" t="s">
        <v>21</v>
      </c>
      <c r="B14" s="261">
        <v>600</v>
      </c>
      <c r="C14" s="261">
        <v>60016</v>
      </c>
      <c r="D14" s="188"/>
      <c r="E14" s="263" t="s">
        <v>436</v>
      </c>
      <c r="F14" s="148">
        <v>830000</v>
      </c>
      <c r="G14" s="148">
        <v>30000</v>
      </c>
      <c r="H14" s="148">
        <v>4500</v>
      </c>
      <c r="I14" s="148"/>
      <c r="J14" s="165" t="s">
        <v>108</v>
      </c>
      <c r="K14" s="148">
        <v>25500</v>
      </c>
      <c r="L14" s="148">
        <v>0</v>
      </c>
      <c r="M14" s="148">
        <v>200000</v>
      </c>
      <c r="N14" s="148">
        <v>600000</v>
      </c>
      <c r="O14" s="148"/>
      <c r="P14" s="148"/>
    </row>
    <row r="15" spans="1:16" ht="56.25" customHeight="1">
      <c r="A15" s="145" t="s">
        <v>23</v>
      </c>
      <c r="B15" s="277">
        <v>600</v>
      </c>
      <c r="C15" s="277">
        <v>60016</v>
      </c>
      <c r="D15" s="278"/>
      <c r="E15" s="262" t="s">
        <v>427</v>
      </c>
      <c r="F15" s="149">
        <v>900000</v>
      </c>
      <c r="G15" s="149">
        <v>30000</v>
      </c>
      <c r="H15" s="149">
        <v>4500</v>
      </c>
      <c r="I15" s="149"/>
      <c r="J15" s="165" t="s">
        <v>108</v>
      </c>
      <c r="K15" s="149">
        <v>25500</v>
      </c>
      <c r="L15" s="149">
        <v>50000</v>
      </c>
      <c r="M15" s="149">
        <v>410000</v>
      </c>
      <c r="N15" s="149">
        <v>410000</v>
      </c>
      <c r="O15" s="149"/>
      <c r="P15" s="148"/>
    </row>
    <row r="16" spans="1:16" ht="48.75" customHeight="1">
      <c r="A16" s="145" t="s">
        <v>30</v>
      </c>
      <c r="B16" s="277">
        <v>750</v>
      </c>
      <c r="C16" s="277">
        <v>75023</v>
      </c>
      <c r="D16" s="278"/>
      <c r="E16" s="262" t="s">
        <v>399</v>
      </c>
      <c r="F16" s="149">
        <v>3199450</v>
      </c>
      <c r="G16" s="149">
        <v>1536106.96</v>
      </c>
      <c r="H16" s="149">
        <v>184026.74</v>
      </c>
      <c r="I16" s="149">
        <v>200000</v>
      </c>
      <c r="J16" s="165" t="s">
        <v>108</v>
      </c>
      <c r="K16" s="149">
        <v>1152080.22</v>
      </c>
      <c r="L16" s="149">
        <v>1572658</v>
      </c>
      <c r="M16" s="149" t="s">
        <v>24</v>
      </c>
      <c r="N16" s="149"/>
      <c r="O16" s="149"/>
      <c r="P16" s="149"/>
    </row>
    <row r="17" spans="1:16" ht="51" customHeight="1">
      <c r="A17" s="146" t="s">
        <v>175</v>
      </c>
      <c r="B17" s="261">
        <v>801</v>
      </c>
      <c r="C17" s="261">
        <v>80195</v>
      </c>
      <c r="D17" s="188"/>
      <c r="E17" s="262" t="s">
        <v>440</v>
      </c>
      <c r="F17" s="148">
        <v>3000000</v>
      </c>
      <c r="G17" s="148">
        <v>850000</v>
      </c>
      <c r="H17" s="148">
        <v>27500</v>
      </c>
      <c r="I17" s="148">
        <v>100000</v>
      </c>
      <c r="J17" s="271" t="s">
        <v>108</v>
      </c>
      <c r="K17" s="148">
        <v>722500</v>
      </c>
      <c r="L17" s="148">
        <v>2115840</v>
      </c>
      <c r="M17" s="148" t="s">
        <v>24</v>
      </c>
      <c r="N17" s="148" t="s">
        <v>24</v>
      </c>
      <c r="O17" s="148" t="s">
        <v>24</v>
      </c>
      <c r="P17" s="148"/>
    </row>
    <row r="18" spans="1:16" ht="22.5" customHeight="1">
      <c r="A18" s="319" t="s">
        <v>99</v>
      </c>
      <c r="B18" s="319"/>
      <c r="C18" s="319"/>
      <c r="D18" s="319"/>
      <c r="E18" s="319"/>
      <c r="F18" s="267">
        <f aca="true" t="shared" si="0" ref="F18:O18">SUM(F9:F17)</f>
        <v>68321397.77</v>
      </c>
      <c r="G18" s="267">
        <f t="shared" si="0"/>
        <v>13715393.170000002</v>
      </c>
      <c r="H18" s="267">
        <f t="shared" si="0"/>
        <v>910919.6699999999</v>
      </c>
      <c r="I18" s="267">
        <f t="shared" si="0"/>
        <v>2000000</v>
      </c>
      <c r="J18" s="164">
        <f t="shared" si="0"/>
        <v>0</v>
      </c>
      <c r="K18" s="267">
        <f t="shared" si="0"/>
        <v>10804473.5</v>
      </c>
      <c r="L18" s="267">
        <f t="shared" si="0"/>
        <v>31977755.4</v>
      </c>
      <c r="M18" s="267">
        <f t="shared" si="0"/>
        <v>17547490.12</v>
      </c>
      <c r="N18" s="267">
        <f t="shared" si="0"/>
        <v>3225831.25</v>
      </c>
      <c r="O18" s="267">
        <f t="shared" si="0"/>
        <v>0</v>
      </c>
      <c r="P18" s="268" t="s">
        <v>48</v>
      </c>
    </row>
    <row r="20" ht="12.75">
      <c r="A20" s="2" t="s">
        <v>68</v>
      </c>
    </row>
    <row r="21" ht="12.75">
      <c r="A21" s="2" t="s">
        <v>65</v>
      </c>
    </row>
    <row r="22" ht="12.75">
      <c r="A22" s="2" t="s">
        <v>66</v>
      </c>
    </row>
    <row r="23" ht="12.75">
      <c r="A23" s="2" t="s">
        <v>67</v>
      </c>
    </row>
    <row r="25" ht="12.75">
      <c r="A25" s="67" t="s">
        <v>24</v>
      </c>
    </row>
  </sheetData>
  <sheetProtection/>
  <mergeCells count="20">
    <mergeCell ref="O4:O7"/>
    <mergeCell ref="M4:M7"/>
    <mergeCell ref="G4:G7"/>
    <mergeCell ref="A18:E18"/>
    <mergeCell ref="H4:K4"/>
    <mergeCell ref="H5:H7"/>
    <mergeCell ref="I5:I7"/>
    <mergeCell ref="J5:J7"/>
    <mergeCell ref="K5:K7"/>
    <mergeCell ref="D3:D7"/>
    <mergeCell ref="A1:P1"/>
    <mergeCell ref="A3:A7"/>
    <mergeCell ref="B3:B7"/>
    <mergeCell ref="C3:C7"/>
    <mergeCell ref="E3:E7"/>
    <mergeCell ref="G3:O3"/>
    <mergeCell ref="P3:P7"/>
    <mergeCell ref="L4:L7"/>
    <mergeCell ref="F3:F7"/>
    <mergeCell ref="N4:N7"/>
  </mergeCells>
  <printOptions horizontalCentered="1"/>
  <pageMargins left="0.5118110236220472" right="0.3937007874015748" top="1.3779527559055118" bottom="1.1811023622047245" header="0.5118110236220472" footer="0.5118110236220472"/>
  <pageSetup horizontalDpi="600" verticalDpi="600" orientation="landscape" paperSize="9" scale="80" r:id="rId1"/>
  <headerFooter alignWithMargins="0">
    <oddHeader>&amp;R&amp;9Załącznik nr 3 
do projektu Uchwały Nr ...Rady Miejskiej w Łowiczu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4">
      <selection activeCell="K10" sqref="K10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22.87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3.875" style="2" customWidth="1"/>
    <col min="13" max="16384" width="9.125" style="2" customWidth="1"/>
  </cols>
  <sheetData>
    <row r="1" spans="1:12" ht="18">
      <c r="A1" s="295" t="s">
        <v>246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2" t="s">
        <v>42</v>
      </c>
    </row>
    <row r="3" spans="1:12" s="52" customFormat="1" ht="19.5" customHeight="1">
      <c r="A3" s="322" t="s">
        <v>59</v>
      </c>
      <c r="B3" s="322" t="s">
        <v>2</v>
      </c>
      <c r="C3" s="322" t="s">
        <v>41</v>
      </c>
      <c r="D3" s="322" t="s">
        <v>105</v>
      </c>
      <c r="E3" s="323" t="s">
        <v>109</v>
      </c>
      <c r="F3" s="323" t="s">
        <v>102</v>
      </c>
      <c r="G3" s="323" t="s">
        <v>71</v>
      </c>
      <c r="H3" s="323"/>
      <c r="I3" s="323"/>
      <c r="J3" s="323"/>
      <c r="K3" s="323"/>
      <c r="L3" s="323" t="s">
        <v>106</v>
      </c>
    </row>
    <row r="4" spans="1:12" s="52" customFormat="1" ht="19.5" customHeight="1">
      <c r="A4" s="322"/>
      <c r="B4" s="322"/>
      <c r="C4" s="322"/>
      <c r="D4" s="322"/>
      <c r="E4" s="323"/>
      <c r="F4" s="323"/>
      <c r="G4" s="323" t="s">
        <v>248</v>
      </c>
      <c r="H4" s="323" t="s">
        <v>131</v>
      </c>
      <c r="I4" s="323"/>
      <c r="J4" s="323"/>
      <c r="K4" s="323"/>
      <c r="L4" s="323"/>
    </row>
    <row r="5" spans="1:12" s="52" customFormat="1" ht="29.25" customHeight="1">
      <c r="A5" s="322"/>
      <c r="B5" s="322"/>
      <c r="C5" s="322"/>
      <c r="D5" s="322"/>
      <c r="E5" s="323"/>
      <c r="F5" s="323"/>
      <c r="G5" s="323"/>
      <c r="H5" s="323" t="s">
        <v>107</v>
      </c>
      <c r="I5" s="323" t="s">
        <v>93</v>
      </c>
      <c r="J5" s="323" t="s">
        <v>110</v>
      </c>
      <c r="K5" s="323" t="s">
        <v>94</v>
      </c>
      <c r="L5" s="323"/>
    </row>
    <row r="6" spans="1:12" s="52" customFormat="1" ht="19.5" customHeight="1">
      <c r="A6" s="322"/>
      <c r="B6" s="322"/>
      <c r="C6" s="322"/>
      <c r="D6" s="322"/>
      <c r="E6" s="323"/>
      <c r="F6" s="323"/>
      <c r="G6" s="323"/>
      <c r="H6" s="323"/>
      <c r="I6" s="323"/>
      <c r="J6" s="323"/>
      <c r="K6" s="323"/>
      <c r="L6" s="323"/>
    </row>
    <row r="7" spans="1:12" s="52" customFormat="1" ht="19.5" customHeight="1">
      <c r="A7" s="322"/>
      <c r="B7" s="322"/>
      <c r="C7" s="322"/>
      <c r="D7" s="322"/>
      <c r="E7" s="323"/>
      <c r="F7" s="323"/>
      <c r="G7" s="323"/>
      <c r="H7" s="323"/>
      <c r="I7" s="323"/>
      <c r="J7" s="323"/>
      <c r="K7" s="323"/>
      <c r="L7" s="323"/>
    </row>
    <row r="8" spans="1:12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</row>
    <row r="9" spans="1:12" ht="51" customHeight="1">
      <c r="A9" s="279" t="s">
        <v>12</v>
      </c>
      <c r="B9" s="21">
        <v>400</v>
      </c>
      <c r="C9" s="21">
        <v>40002</v>
      </c>
      <c r="D9" s="21"/>
      <c r="E9" s="178" t="s">
        <v>434</v>
      </c>
      <c r="F9" s="144">
        <v>3539287</v>
      </c>
      <c r="G9" s="144">
        <f>SUM(H9:K9)</f>
        <v>3539287</v>
      </c>
      <c r="H9" s="144">
        <v>230893</v>
      </c>
      <c r="I9" s="144">
        <v>3308394</v>
      </c>
      <c r="J9" s="178" t="s">
        <v>108</v>
      </c>
      <c r="K9" s="144"/>
      <c r="L9" s="21"/>
    </row>
    <row r="10" spans="1:12" ht="51" customHeight="1">
      <c r="A10" s="279" t="s">
        <v>13</v>
      </c>
      <c r="B10" s="21">
        <v>600</v>
      </c>
      <c r="C10" s="21">
        <v>60004</v>
      </c>
      <c r="D10" s="21"/>
      <c r="E10" s="178" t="s">
        <v>408</v>
      </c>
      <c r="F10" s="144">
        <v>15000</v>
      </c>
      <c r="G10" s="144">
        <f>SUM(H10:K10)</f>
        <v>15000</v>
      </c>
      <c r="H10" s="144">
        <v>15000</v>
      </c>
      <c r="I10" s="144"/>
      <c r="J10" s="178" t="s">
        <v>108</v>
      </c>
      <c r="K10" s="144"/>
      <c r="L10" s="21"/>
    </row>
    <row r="11" spans="1:12" ht="51">
      <c r="A11" s="279" t="s">
        <v>14</v>
      </c>
      <c r="B11" s="21">
        <v>600</v>
      </c>
      <c r="C11" s="21">
        <v>60004</v>
      </c>
      <c r="D11" s="21"/>
      <c r="E11" s="178" t="s">
        <v>409</v>
      </c>
      <c r="F11" s="144">
        <v>14000</v>
      </c>
      <c r="G11" s="144">
        <f aca="true" t="shared" si="0" ref="G11:G52">SUM(H11:K11)</f>
        <v>14000</v>
      </c>
      <c r="H11" s="144">
        <v>14000</v>
      </c>
      <c r="I11" s="144"/>
      <c r="J11" s="178" t="s">
        <v>108</v>
      </c>
      <c r="K11" s="144"/>
      <c r="L11" s="21"/>
    </row>
    <row r="12" spans="1:12" ht="51">
      <c r="A12" s="279" t="s">
        <v>1</v>
      </c>
      <c r="B12" s="21">
        <v>600</v>
      </c>
      <c r="C12" s="21">
        <v>60004</v>
      </c>
      <c r="D12" s="21"/>
      <c r="E12" s="178" t="s">
        <v>189</v>
      </c>
      <c r="F12" s="144">
        <v>15000</v>
      </c>
      <c r="G12" s="144">
        <f t="shared" si="0"/>
        <v>15000</v>
      </c>
      <c r="H12" s="144">
        <v>15000</v>
      </c>
      <c r="I12" s="144"/>
      <c r="J12" s="178" t="s">
        <v>108</v>
      </c>
      <c r="K12" s="144"/>
      <c r="L12" s="21"/>
    </row>
    <row r="13" spans="1:12" ht="89.25">
      <c r="A13" s="279" t="s">
        <v>18</v>
      </c>
      <c r="B13" s="21">
        <v>600</v>
      </c>
      <c r="C13" s="21">
        <v>60016</v>
      </c>
      <c r="D13" s="21"/>
      <c r="E13" s="178" t="s">
        <v>415</v>
      </c>
      <c r="F13" s="144">
        <v>100000</v>
      </c>
      <c r="G13" s="144">
        <f>SUM(H13:K13)</f>
        <v>100000</v>
      </c>
      <c r="H13" s="284">
        <v>100000</v>
      </c>
      <c r="I13" s="144"/>
      <c r="J13" s="178" t="s">
        <v>108</v>
      </c>
      <c r="K13" s="144"/>
      <c r="L13" s="21"/>
    </row>
    <row r="14" spans="1:12" ht="51">
      <c r="A14" s="279" t="s">
        <v>21</v>
      </c>
      <c r="B14" s="21">
        <v>600</v>
      </c>
      <c r="C14" s="21">
        <v>60016</v>
      </c>
      <c r="D14" s="21"/>
      <c r="E14" s="178" t="s">
        <v>190</v>
      </c>
      <c r="F14" s="144">
        <v>50000</v>
      </c>
      <c r="G14" s="144">
        <f>SUM(H14:K14)</f>
        <v>50000</v>
      </c>
      <c r="H14" s="284">
        <v>50000</v>
      </c>
      <c r="I14" s="144"/>
      <c r="J14" s="178" t="s">
        <v>108</v>
      </c>
      <c r="K14" s="144"/>
      <c r="L14" s="21"/>
    </row>
    <row r="15" spans="1:12" ht="51">
      <c r="A15" s="279" t="s">
        <v>23</v>
      </c>
      <c r="B15" s="21">
        <v>600</v>
      </c>
      <c r="C15" s="21">
        <v>60016</v>
      </c>
      <c r="D15" s="21"/>
      <c r="E15" s="178" t="s">
        <v>410</v>
      </c>
      <c r="F15" s="284">
        <v>150000</v>
      </c>
      <c r="G15" s="144">
        <f t="shared" si="0"/>
        <v>150000</v>
      </c>
      <c r="H15" s="144">
        <v>50000</v>
      </c>
      <c r="I15" s="144">
        <v>100000</v>
      </c>
      <c r="J15" s="178" t="s">
        <v>108</v>
      </c>
      <c r="K15" s="144"/>
      <c r="L15" s="21"/>
    </row>
    <row r="16" spans="1:12" ht="51">
      <c r="A16" s="279" t="s">
        <v>30</v>
      </c>
      <c r="B16" s="21">
        <v>600</v>
      </c>
      <c r="C16" s="21">
        <v>60016</v>
      </c>
      <c r="D16" s="21"/>
      <c r="E16" s="178" t="s">
        <v>411</v>
      </c>
      <c r="F16" s="284">
        <v>40000</v>
      </c>
      <c r="G16" s="144">
        <f t="shared" si="0"/>
        <v>40000</v>
      </c>
      <c r="H16" s="144">
        <v>40000</v>
      </c>
      <c r="I16" s="144">
        <v>0</v>
      </c>
      <c r="J16" s="178" t="s">
        <v>108</v>
      </c>
      <c r="K16" s="144"/>
      <c r="L16" s="21"/>
    </row>
    <row r="17" spans="1:12" ht="51">
      <c r="A17" s="279" t="s">
        <v>175</v>
      </c>
      <c r="B17" s="21">
        <v>600</v>
      </c>
      <c r="C17" s="21">
        <v>60016</v>
      </c>
      <c r="D17" s="21"/>
      <c r="E17" s="178" t="s">
        <v>412</v>
      </c>
      <c r="F17" s="284">
        <v>150000</v>
      </c>
      <c r="G17" s="144">
        <f t="shared" si="0"/>
        <v>150000</v>
      </c>
      <c r="H17" s="144">
        <v>74619</v>
      </c>
      <c r="I17" s="144">
        <v>75381</v>
      </c>
      <c r="J17" s="178" t="s">
        <v>108</v>
      </c>
      <c r="K17" s="144"/>
      <c r="L17" s="21"/>
    </row>
    <row r="18" spans="1:12" ht="51">
      <c r="A18" s="279" t="s">
        <v>176</v>
      </c>
      <c r="B18" s="21">
        <v>600</v>
      </c>
      <c r="C18" s="21">
        <v>60016</v>
      </c>
      <c r="D18" s="21"/>
      <c r="E18" s="178" t="s">
        <v>432</v>
      </c>
      <c r="F18" s="284">
        <v>150000</v>
      </c>
      <c r="G18" s="144">
        <f t="shared" si="0"/>
        <v>150000</v>
      </c>
      <c r="H18" s="144">
        <v>30000</v>
      </c>
      <c r="I18" s="276">
        <v>120000</v>
      </c>
      <c r="J18" s="178" t="s">
        <v>108</v>
      </c>
      <c r="K18" s="144"/>
      <c r="L18" s="21"/>
    </row>
    <row r="19" spans="1:12" ht="51">
      <c r="A19" s="279" t="s">
        <v>177</v>
      </c>
      <c r="B19" s="21">
        <v>600</v>
      </c>
      <c r="C19" s="21">
        <v>60016</v>
      </c>
      <c r="D19" s="21"/>
      <c r="E19" s="178" t="s">
        <v>445</v>
      </c>
      <c r="F19" s="284">
        <v>250000</v>
      </c>
      <c r="G19" s="144">
        <f t="shared" si="0"/>
        <v>250000</v>
      </c>
      <c r="H19" s="144">
        <v>150000</v>
      </c>
      <c r="I19" s="144">
        <v>100000</v>
      </c>
      <c r="J19" s="178" t="s">
        <v>108</v>
      </c>
      <c r="K19" s="144"/>
      <c r="L19" s="21"/>
    </row>
    <row r="20" spans="1:12" ht="51">
      <c r="A20" s="279" t="s">
        <v>178</v>
      </c>
      <c r="B20" s="21">
        <v>600</v>
      </c>
      <c r="C20" s="21">
        <v>60016</v>
      </c>
      <c r="D20" s="21"/>
      <c r="E20" s="178" t="s">
        <v>435</v>
      </c>
      <c r="F20" s="284">
        <v>400000</v>
      </c>
      <c r="G20" s="144">
        <f t="shared" si="0"/>
        <v>400000</v>
      </c>
      <c r="H20" s="144">
        <v>280000</v>
      </c>
      <c r="I20" s="284">
        <v>120000</v>
      </c>
      <c r="J20" s="178" t="s">
        <v>108</v>
      </c>
      <c r="K20" s="144"/>
      <c r="L20" s="21"/>
    </row>
    <row r="21" spans="1:12" ht="51">
      <c r="A21" s="279" t="s">
        <v>179</v>
      </c>
      <c r="B21" s="21">
        <v>600</v>
      </c>
      <c r="C21" s="21">
        <v>60016</v>
      </c>
      <c r="D21" s="21"/>
      <c r="E21" s="178" t="s">
        <v>413</v>
      </c>
      <c r="F21" s="144">
        <v>300000</v>
      </c>
      <c r="G21" s="144">
        <f t="shared" si="0"/>
        <v>300000</v>
      </c>
      <c r="H21" s="144">
        <v>50000</v>
      </c>
      <c r="I21" s="144">
        <v>250000</v>
      </c>
      <c r="J21" s="178" t="s">
        <v>108</v>
      </c>
      <c r="K21" s="144"/>
      <c r="L21" s="21"/>
    </row>
    <row r="22" spans="1:12" ht="51">
      <c r="A22" s="279" t="s">
        <v>181</v>
      </c>
      <c r="B22" s="21">
        <v>600</v>
      </c>
      <c r="C22" s="21">
        <v>60016</v>
      </c>
      <c r="D22" s="21"/>
      <c r="E22" s="178" t="s">
        <v>414</v>
      </c>
      <c r="F22" s="144">
        <v>60000</v>
      </c>
      <c r="G22" s="144">
        <f>SUM(H22:K22)</f>
        <v>60000</v>
      </c>
      <c r="H22" s="144">
        <v>60000</v>
      </c>
      <c r="I22" s="144"/>
      <c r="J22" s="178" t="s">
        <v>108</v>
      </c>
      <c r="K22" s="144"/>
      <c r="L22" s="21"/>
    </row>
    <row r="23" spans="1:12" ht="51">
      <c r="A23" s="279" t="s">
        <v>182</v>
      </c>
      <c r="B23" s="21">
        <v>600</v>
      </c>
      <c r="C23" s="21">
        <v>60016</v>
      </c>
      <c r="D23" s="21"/>
      <c r="E23" s="178" t="s">
        <v>191</v>
      </c>
      <c r="F23" s="144">
        <v>200000</v>
      </c>
      <c r="G23" s="144">
        <f t="shared" si="0"/>
        <v>200000</v>
      </c>
      <c r="H23" s="144">
        <v>200000</v>
      </c>
      <c r="I23" s="144" t="s">
        <v>24</v>
      </c>
      <c r="J23" s="178" t="s">
        <v>108</v>
      </c>
      <c r="K23" s="144"/>
      <c r="L23" s="21"/>
    </row>
    <row r="24" spans="1:12" ht="114.75">
      <c r="A24" s="279" t="s">
        <v>183</v>
      </c>
      <c r="B24" s="21">
        <v>600</v>
      </c>
      <c r="C24" s="21">
        <v>60016</v>
      </c>
      <c r="D24" s="21"/>
      <c r="E24" s="179" t="s">
        <v>218</v>
      </c>
      <c r="F24" s="144">
        <v>7000000</v>
      </c>
      <c r="G24" s="144">
        <f t="shared" si="0"/>
        <v>7000000</v>
      </c>
      <c r="H24" s="144">
        <v>2026706</v>
      </c>
      <c r="I24" s="144">
        <v>4973294</v>
      </c>
      <c r="J24" s="178" t="s">
        <v>108</v>
      </c>
      <c r="K24" s="144" t="s">
        <v>24</v>
      </c>
      <c r="L24" s="21"/>
    </row>
    <row r="25" spans="1:12" ht="51">
      <c r="A25" s="279" t="s">
        <v>431</v>
      </c>
      <c r="B25" s="21">
        <v>600</v>
      </c>
      <c r="C25" s="21">
        <v>60016</v>
      </c>
      <c r="D25" s="21"/>
      <c r="E25" s="178" t="s">
        <v>438</v>
      </c>
      <c r="F25" s="284">
        <v>200000</v>
      </c>
      <c r="G25" s="284">
        <f t="shared" si="0"/>
        <v>200000</v>
      </c>
      <c r="H25" s="284">
        <v>200000</v>
      </c>
      <c r="I25" s="284" t="s">
        <v>24</v>
      </c>
      <c r="J25" s="178" t="s">
        <v>108</v>
      </c>
      <c r="K25" s="144"/>
      <c r="L25" s="21"/>
    </row>
    <row r="26" spans="1:12" ht="76.5">
      <c r="A26" s="279" t="s">
        <v>184</v>
      </c>
      <c r="B26" s="21">
        <v>600</v>
      </c>
      <c r="C26" s="285">
        <v>60016</v>
      </c>
      <c r="D26" s="21"/>
      <c r="E26" s="275" t="s">
        <v>426</v>
      </c>
      <c r="F26" s="284">
        <v>430000</v>
      </c>
      <c r="G26" s="284">
        <f t="shared" si="0"/>
        <v>430000</v>
      </c>
      <c r="H26" s="284">
        <v>64500</v>
      </c>
      <c r="I26" s="284">
        <v>365500</v>
      </c>
      <c r="J26" s="178" t="s">
        <v>108</v>
      </c>
      <c r="K26" s="144"/>
      <c r="L26" s="21"/>
    </row>
    <row r="27" spans="1:12" ht="63.75">
      <c r="A27" s="279" t="s">
        <v>185</v>
      </c>
      <c r="B27" s="21">
        <v>600</v>
      </c>
      <c r="C27" s="285">
        <v>60016</v>
      </c>
      <c r="D27" s="21"/>
      <c r="E27" s="275" t="s">
        <v>436</v>
      </c>
      <c r="F27" s="284">
        <v>30000</v>
      </c>
      <c r="G27" s="284">
        <f t="shared" si="0"/>
        <v>30000</v>
      </c>
      <c r="H27" s="284">
        <v>30000</v>
      </c>
      <c r="I27" s="284"/>
      <c r="J27" s="178" t="s">
        <v>108</v>
      </c>
      <c r="K27" s="144"/>
      <c r="L27" s="21"/>
    </row>
    <row r="28" spans="1:12" ht="51">
      <c r="A28" s="279" t="s">
        <v>186</v>
      </c>
      <c r="B28" s="21">
        <v>600</v>
      </c>
      <c r="C28" s="285">
        <v>60016</v>
      </c>
      <c r="D28" s="21"/>
      <c r="E28" s="275" t="s">
        <v>427</v>
      </c>
      <c r="F28" s="284">
        <v>30000</v>
      </c>
      <c r="G28" s="284">
        <f t="shared" si="0"/>
        <v>30000</v>
      </c>
      <c r="H28" s="284">
        <v>30000</v>
      </c>
      <c r="I28" s="284"/>
      <c r="J28" s="178" t="s">
        <v>108</v>
      </c>
      <c r="K28" s="144"/>
      <c r="L28" s="21"/>
    </row>
    <row r="29" spans="1:12" ht="51">
      <c r="A29" s="279" t="s">
        <v>192</v>
      </c>
      <c r="B29" s="21">
        <v>700</v>
      </c>
      <c r="C29" s="21">
        <v>70005</v>
      </c>
      <c r="D29" s="21"/>
      <c r="E29" s="178" t="s">
        <v>210</v>
      </c>
      <c r="F29" s="144">
        <v>1000000</v>
      </c>
      <c r="G29" s="144">
        <f t="shared" si="0"/>
        <v>1000000</v>
      </c>
      <c r="H29" s="144">
        <v>470000</v>
      </c>
      <c r="I29" s="144">
        <v>530000</v>
      </c>
      <c r="J29" s="178" t="s">
        <v>108</v>
      </c>
      <c r="K29" s="144"/>
      <c r="L29" s="21"/>
    </row>
    <row r="30" spans="1:12" ht="51">
      <c r="A30" s="279" t="s">
        <v>193</v>
      </c>
      <c r="B30" s="21">
        <v>700</v>
      </c>
      <c r="C30" s="21">
        <v>70005</v>
      </c>
      <c r="D30" s="21"/>
      <c r="E30" s="178" t="s">
        <v>416</v>
      </c>
      <c r="F30" s="144">
        <v>1500000</v>
      </c>
      <c r="G30" s="144">
        <f>SUM(H30:K30)</f>
        <v>1500000</v>
      </c>
      <c r="H30" s="144">
        <v>600000</v>
      </c>
      <c r="I30" s="144">
        <v>900000</v>
      </c>
      <c r="J30" s="178" t="s">
        <v>108</v>
      </c>
      <c r="K30" s="144"/>
      <c r="L30" s="21"/>
    </row>
    <row r="31" spans="1:12" ht="51">
      <c r="A31" s="279" t="s">
        <v>194</v>
      </c>
      <c r="B31" s="21">
        <v>750</v>
      </c>
      <c r="C31" s="21">
        <v>75023</v>
      </c>
      <c r="D31" s="21"/>
      <c r="E31" s="275" t="s">
        <v>399</v>
      </c>
      <c r="F31" s="144">
        <v>1536107</v>
      </c>
      <c r="G31" s="144">
        <f t="shared" si="0"/>
        <v>1536107</v>
      </c>
      <c r="H31" s="144">
        <v>536107</v>
      </c>
      <c r="I31" s="144">
        <v>1000000</v>
      </c>
      <c r="J31" s="178" t="s">
        <v>108</v>
      </c>
      <c r="K31" s="144"/>
      <c r="L31" s="21"/>
    </row>
    <row r="32" spans="1:12" ht="51">
      <c r="A32" s="279" t="s">
        <v>195</v>
      </c>
      <c r="B32" s="21">
        <v>750</v>
      </c>
      <c r="C32" s="21">
        <v>75023</v>
      </c>
      <c r="D32" s="21"/>
      <c r="E32" s="179" t="s">
        <v>439</v>
      </c>
      <c r="F32" s="144">
        <v>15000</v>
      </c>
      <c r="G32" s="144">
        <f t="shared" si="0"/>
        <v>15000</v>
      </c>
      <c r="H32" s="144">
        <v>15000</v>
      </c>
      <c r="I32" s="144"/>
      <c r="J32" s="178" t="s">
        <v>108</v>
      </c>
      <c r="K32" s="144"/>
      <c r="L32" s="21"/>
    </row>
    <row r="33" spans="1:12" ht="51">
      <c r="A33" s="279" t="s">
        <v>196</v>
      </c>
      <c r="B33" s="21">
        <v>750</v>
      </c>
      <c r="C33" s="21">
        <v>75023</v>
      </c>
      <c r="D33" s="21"/>
      <c r="E33" s="179" t="s">
        <v>417</v>
      </c>
      <c r="F33" s="144">
        <v>45000</v>
      </c>
      <c r="G33" s="144">
        <f>SUM(H33:K33)</f>
        <v>45000</v>
      </c>
      <c r="H33" s="144">
        <v>45000</v>
      </c>
      <c r="I33" s="144"/>
      <c r="J33" s="178" t="s">
        <v>108</v>
      </c>
      <c r="K33" s="144"/>
      <c r="L33" s="21"/>
    </row>
    <row r="34" spans="1:12" ht="51">
      <c r="A34" s="279" t="s">
        <v>197</v>
      </c>
      <c r="B34" s="21">
        <v>750</v>
      </c>
      <c r="C34" s="21">
        <v>75023</v>
      </c>
      <c r="D34" s="21"/>
      <c r="E34" s="179" t="s">
        <v>418</v>
      </c>
      <c r="F34" s="144">
        <v>450000</v>
      </c>
      <c r="G34" s="144">
        <f>SUM(H34:K34)</f>
        <v>450000</v>
      </c>
      <c r="H34" s="144">
        <v>150000</v>
      </c>
      <c r="I34" s="144">
        <v>300000</v>
      </c>
      <c r="J34" s="178" t="s">
        <v>108</v>
      </c>
      <c r="K34" s="144"/>
      <c r="L34" s="21"/>
    </row>
    <row r="35" spans="1:12" ht="51">
      <c r="A35" s="279" t="s">
        <v>198</v>
      </c>
      <c r="B35" s="21">
        <v>750</v>
      </c>
      <c r="C35" s="21">
        <v>75075</v>
      </c>
      <c r="D35" s="21"/>
      <c r="E35" s="179" t="s">
        <v>419</v>
      </c>
      <c r="F35" s="144">
        <v>40000</v>
      </c>
      <c r="G35" s="144">
        <f>SUM(H35:K35)</f>
        <v>40000</v>
      </c>
      <c r="H35" s="144">
        <v>40000</v>
      </c>
      <c r="I35" s="144"/>
      <c r="J35" s="178" t="s">
        <v>108</v>
      </c>
      <c r="K35" s="144"/>
      <c r="L35" s="21"/>
    </row>
    <row r="36" spans="1:12" ht="51">
      <c r="A36" s="279" t="s">
        <v>199</v>
      </c>
      <c r="B36" s="21">
        <v>754</v>
      </c>
      <c r="C36" s="21">
        <v>75421</v>
      </c>
      <c r="D36" s="21"/>
      <c r="E36" s="178" t="s">
        <v>420</v>
      </c>
      <c r="F36" s="144">
        <v>8000</v>
      </c>
      <c r="G36" s="144">
        <f t="shared" si="0"/>
        <v>8000</v>
      </c>
      <c r="H36" s="144">
        <v>8000</v>
      </c>
      <c r="I36" s="144"/>
      <c r="J36" s="178" t="s">
        <v>108</v>
      </c>
      <c r="K36" s="144"/>
      <c r="L36" s="21"/>
    </row>
    <row r="37" spans="1:12" ht="51">
      <c r="A37" s="279" t="s">
        <v>200</v>
      </c>
      <c r="B37" s="21">
        <v>754</v>
      </c>
      <c r="C37" s="21">
        <v>75495</v>
      </c>
      <c r="D37" s="21"/>
      <c r="E37" s="178" t="s">
        <v>421</v>
      </c>
      <c r="F37" s="144">
        <v>280000</v>
      </c>
      <c r="G37" s="144">
        <f>SUM(H37:K37)</f>
        <v>280000</v>
      </c>
      <c r="H37" s="144">
        <v>280000</v>
      </c>
      <c r="I37" s="144"/>
      <c r="J37" s="178" t="s">
        <v>108</v>
      </c>
      <c r="K37" s="144"/>
      <c r="L37" s="21"/>
    </row>
    <row r="38" spans="1:12" ht="51">
      <c r="A38" s="279" t="s">
        <v>201</v>
      </c>
      <c r="B38" s="21">
        <v>801</v>
      </c>
      <c r="C38" s="21">
        <v>80195</v>
      </c>
      <c r="D38" s="21"/>
      <c r="E38" s="178" t="s">
        <v>211</v>
      </c>
      <c r="F38" s="144">
        <v>700000</v>
      </c>
      <c r="G38" s="144">
        <f t="shared" si="0"/>
        <v>700000</v>
      </c>
      <c r="H38" s="144">
        <v>700000</v>
      </c>
      <c r="I38" s="144" t="s">
        <v>24</v>
      </c>
      <c r="J38" s="178" t="s">
        <v>108</v>
      </c>
      <c r="K38" s="144"/>
      <c r="L38" s="21"/>
    </row>
    <row r="39" spans="1:12" ht="51">
      <c r="A39" s="279" t="s">
        <v>202</v>
      </c>
      <c r="B39" s="21">
        <v>801</v>
      </c>
      <c r="C39" s="21">
        <v>80195</v>
      </c>
      <c r="D39" s="21"/>
      <c r="E39" s="178" t="s">
        <v>422</v>
      </c>
      <c r="F39" s="144">
        <v>600000</v>
      </c>
      <c r="G39" s="144">
        <f t="shared" si="0"/>
        <v>600000</v>
      </c>
      <c r="H39" s="144">
        <v>600000</v>
      </c>
      <c r="I39" s="144" t="s">
        <v>24</v>
      </c>
      <c r="J39" s="178" t="s">
        <v>108</v>
      </c>
      <c r="K39" s="144"/>
      <c r="L39" s="21"/>
    </row>
    <row r="40" spans="1:12" ht="51">
      <c r="A40" s="279" t="s">
        <v>203</v>
      </c>
      <c r="B40" s="21">
        <v>801</v>
      </c>
      <c r="C40" s="21">
        <v>80195</v>
      </c>
      <c r="D40" s="21"/>
      <c r="E40" s="178" t="s">
        <v>446</v>
      </c>
      <c r="F40" s="144">
        <v>850000</v>
      </c>
      <c r="G40" s="144">
        <f t="shared" si="0"/>
        <v>850000</v>
      </c>
      <c r="H40" s="144">
        <v>850000</v>
      </c>
      <c r="I40" s="144" t="s">
        <v>24</v>
      </c>
      <c r="J40" s="178" t="s">
        <v>108</v>
      </c>
      <c r="K40" s="144"/>
      <c r="L40" s="21"/>
    </row>
    <row r="41" spans="1:12" ht="51">
      <c r="A41" s="279" t="s">
        <v>204</v>
      </c>
      <c r="B41" s="21">
        <v>851</v>
      </c>
      <c r="C41" s="21">
        <v>85154</v>
      </c>
      <c r="D41" s="21"/>
      <c r="E41" s="178" t="s">
        <v>447</v>
      </c>
      <c r="F41" s="144">
        <v>150000</v>
      </c>
      <c r="G41" s="144">
        <f t="shared" si="0"/>
        <v>150000</v>
      </c>
      <c r="H41" s="144">
        <v>150000</v>
      </c>
      <c r="I41" s="144"/>
      <c r="J41" s="178" t="s">
        <v>108</v>
      </c>
      <c r="K41" s="144"/>
      <c r="L41" s="21"/>
    </row>
    <row r="42" spans="1:12" ht="51">
      <c r="A42" s="279" t="s">
        <v>205</v>
      </c>
      <c r="B42" s="21">
        <v>851</v>
      </c>
      <c r="C42" s="21">
        <v>85154</v>
      </c>
      <c r="D42" s="21"/>
      <c r="E42" s="178" t="s">
        <v>422</v>
      </c>
      <c r="F42" s="144">
        <v>50000</v>
      </c>
      <c r="G42" s="144">
        <f t="shared" si="0"/>
        <v>50000</v>
      </c>
      <c r="H42" s="144">
        <v>50000</v>
      </c>
      <c r="I42" s="144"/>
      <c r="J42" s="178" t="s">
        <v>108</v>
      </c>
      <c r="K42" s="144"/>
      <c r="L42" s="21"/>
    </row>
    <row r="43" spans="1:12" ht="51">
      <c r="A43" s="279" t="s">
        <v>206</v>
      </c>
      <c r="B43" s="21">
        <v>852</v>
      </c>
      <c r="C43" s="21">
        <v>85219</v>
      </c>
      <c r="D43" s="21"/>
      <c r="E43" s="178" t="s">
        <v>423</v>
      </c>
      <c r="F43" s="144">
        <v>130000</v>
      </c>
      <c r="G43" s="144">
        <f>SUM(H43:K43)</f>
        <v>130000</v>
      </c>
      <c r="H43" s="144">
        <v>130000</v>
      </c>
      <c r="I43" s="144"/>
      <c r="J43" s="178" t="s">
        <v>108</v>
      </c>
      <c r="K43" s="144"/>
      <c r="L43" s="21"/>
    </row>
    <row r="44" spans="1:12" ht="51">
      <c r="A44" s="279" t="s">
        <v>207</v>
      </c>
      <c r="B44" s="21">
        <v>900</v>
      </c>
      <c r="C44" s="21">
        <v>90001</v>
      </c>
      <c r="D44" s="21"/>
      <c r="E44" s="178" t="s">
        <v>212</v>
      </c>
      <c r="F44" s="144">
        <v>250000</v>
      </c>
      <c r="G44" s="144">
        <f t="shared" si="0"/>
        <v>250000</v>
      </c>
      <c r="H44" s="144">
        <v>40000</v>
      </c>
      <c r="I44" s="284">
        <v>210000</v>
      </c>
      <c r="J44" s="178" t="s">
        <v>108</v>
      </c>
      <c r="K44" s="144"/>
      <c r="L44" s="21"/>
    </row>
    <row r="45" spans="1:12" ht="51">
      <c r="A45" s="279" t="s">
        <v>208</v>
      </c>
      <c r="B45" s="21">
        <v>900</v>
      </c>
      <c r="C45" s="21">
        <v>90001</v>
      </c>
      <c r="D45" s="21"/>
      <c r="E45" s="178" t="s">
        <v>437</v>
      </c>
      <c r="F45" s="144">
        <v>1200000</v>
      </c>
      <c r="G45" s="144">
        <f t="shared" si="0"/>
        <v>1200000</v>
      </c>
      <c r="H45" s="144">
        <v>400000</v>
      </c>
      <c r="I45" s="284">
        <v>800000</v>
      </c>
      <c r="J45" s="178" t="s">
        <v>108</v>
      </c>
      <c r="K45" s="144"/>
      <c r="L45" s="21"/>
    </row>
    <row r="46" spans="1:12" ht="51">
      <c r="A46" s="279" t="s">
        <v>209</v>
      </c>
      <c r="B46" s="21">
        <v>900</v>
      </c>
      <c r="C46" s="21">
        <v>90001</v>
      </c>
      <c r="D46" s="21"/>
      <c r="E46" s="178" t="s">
        <v>424</v>
      </c>
      <c r="F46" s="144">
        <v>400000</v>
      </c>
      <c r="G46" s="144">
        <f t="shared" si="0"/>
        <v>400000</v>
      </c>
      <c r="H46" s="144">
        <v>100000</v>
      </c>
      <c r="I46" s="284">
        <v>300000</v>
      </c>
      <c r="J46" s="178" t="s">
        <v>108</v>
      </c>
      <c r="K46" s="144"/>
      <c r="L46" s="21"/>
    </row>
    <row r="47" spans="1:12" ht="51">
      <c r="A47" s="279" t="s">
        <v>428</v>
      </c>
      <c r="B47" s="21">
        <v>900</v>
      </c>
      <c r="C47" s="21">
        <v>90001</v>
      </c>
      <c r="D47" s="21"/>
      <c r="E47" s="178" t="s">
        <v>213</v>
      </c>
      <c r="F47" s="144">
        <v>400000</v>
      </c>
      <c r="G47" s="144">
        <f t="shared" si="0"/>
        <v>400000</v>
      </c>
      <c r="H47" s="144">
        <v>140000</v>
      </c>
      <c r="I47" s="284">
        <v>260000</v>
      </c>
      <c r="J47" s="178" t="s">
        <v>108</v>
      </c>
      <c r="K47" s="144"/>
      <c r="L47" s="21"/>
    </row>
    <row r="48" spans="1:12" ht="51">
      <c r="A48" s="279" t="s">
        <v>429</v>
      </c>
      <c r="B48" s="21">
        <v>900</v>
      </c>
      <c r="C48" s="21">
        <v>90015</v>
      </c>
      <c r="D48" s="21"/>
      <c r="E48" s="178" t="s">
        <v>214</v>
      </c>
      <c r="F48" s="144">
        <v>250000</v>
      </c>
      <c r="G48" s="144">
        <f t="shared" si="0"/>
        <v>250000</v>
      </c>
      <c r="H48" s="144">
        <v>250000</v>
      </c>
      <c r="I48" s="144" t="s">
        <v>24</v>
      </c>
      <c r="J48" s="178" t="s">
        <v>108</v>
      </c>
      <c r="K48" s="144"/>
      <c r="L48" s="21"/>
    </row>
    <row r="49" spans="1:12" ht="51">
      <c r="A49" s="279" t="s">
        <v>215</v>
      </c>
      <c r="B49" s="21">
        <v>921</v>
      </c>
      <c r="C49" s="21">
        <v>92195</v>
      </c>
      <c r="D49" s="21"/>
      <c r="E49" s="178" t="s">
        <v>425</v>
      </c>
      <c r="F49" s="144">
        <v>18300</v>
      </c>
      <c r="G49" s="144">
        <f t="shared" si="0"/>
        <v>18300</v>
      </c>
      <c r="H49" s="144">
        <v>18300</v>
      </c>
      <c r="I49" s="144" t="s">
        <v>24</v>
      </c>
      <c r="J49" s="178" t="s">
        <v>108</v>
      </c>
      <c r="K49" s="144"/>
      <c r="L49" s="21"/>
    </row>
    <row r="50" spans="1:12" ht="51">
      <c r="A50" s="279" t="s">
        <v>430</v>
      </c>
      <c r="B50" s="21">
        <v>926</v>
      </c>
      <c r="C50" s="21">
        <v>92604</v>
      </c>
      <c r="D50" s="21"/>
      <c r="E50" s="178" t="s">
        <v>217</v>
      </c>
      <c r="F50" s="144">
        <v>700000</v>
      </c>
      <c r="G50" s="144">
        <f t="shared" si="0"/>
        <v>700000</v>
      </c>
      <c r="H50" s="144">
        <v>700000</v>
      </c>
      <c r="I50" s="144"/>
      <c r="J50" s="178" t="s">
        <v>108</v>
      </c>
      <c r="K50" s="144"/>
      <c r="L50" s="21"/>
    </row>
    <row r="51" spans="1:12" ht="51">
      <c r="A51" s="279" t="s">
        <v>216</v>
      </c>
      <c r="B51" s="21">
        <v>926</v>
      </c>
      <c r="C51" s="21">
        <v>92604</v>
      </c>
      <c r="D51" s="21"/>
      <c r="E51" s="178" t="s">
        <v>448</v>
      </c>
      <c r="F51" s="144">
        <v>15000</v>
      </c>
      <c r="G51" s="144">
        <f t="shared" si="0"/>
        <v>15000</v>
      </c>
      <c r="H51" s="144">
        <v>15000</v>
      </c>
      <c r="I51" s="144"/>
      <c r="J51" s="178" t="s">
        <v>108</v>
      </c>
      <c r="K51" s="144"/>
      <c r="L51" s="21"/>
    </row>
    <row r="52" spans="1:12" ht="22.5" customHeight="1">
      <c r="A52" s="321" t="s">
        <v>99</v>
      </c>
      <c r="B52" s="321"/>
      <c r="C52" s="321"/>
      <c r="D52" s="321"/>
      <c r="E52" s="321"/>
      <c r="F52" s="144">
        <f>SUM(F9:F51)</f>
        <v>23710694</v>
      </c>
      <c r="G52" s="144">
        <f t="shared" si="0"/>
        <v>23710694</v>
      </c>
      <c r="H52" s="144">
        <f>SUM(H9:H51)</f>
        <v>9998125</v>
      </c>
      <c r="I52" s="144">
        <f>SUM(I9:I51)</f>
        <v>13712569</v>
      </c>
      <c r="J52" s="144">
        <f>SUM(J9:J51)</f>
        <v>0</v>
      </c>
      <c r="K52" s="144">
        <f>SUM(K9:K51)</f>
        <v>0</v>
      </c>
      <c r="L52" s="64" t="s">
        <v>48</v>
      </c>
    </row>
    <row r="54" ht="12.75">
      <c r="A54" s="2" t="s">
        <v>68</v>
      </c>
    </row>
    <row r="55" ht="12.75">
      <c r="A55" s="2" t="s">
        <v>65</v>
      </c>
    </row>
    <row r="56" ht="12.75">
      <c r="A56" s="2" t="s">
        <v>66</v>
      </c>
    </row>
    <row r="57" ht="12.75">
      <c r="A57" s="2" t="s">
        <v>67</v>
      </c>
    </row>
    <row r="59" ht="12.75">
      <c r="A59" s="67" t="s">
        <v>24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52:E52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118110236220472" right="0.3937007874015748" top="1.1811023622047245" bottom="0.7874015748031497" header="0.5118110236220472" footer="0.5118110236220472"/>
  <pageSetup horizontalDpi="600" verticalDpi="600" orientation="landscape" paperSize="9" r:id="rId1"/>
  <headerFooter alignWithMargins="0">
    <oddHeader>&amp;R&amp;9Załącznik nr 4
do projektu Uchwały Nr ... Rady Miejskiej  w Łowiczu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H18" sqref="H18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326" t="s">
        <v>249</v>
      </c>
      <c r="B1" s="326"/>
      <c r="C1" s="326"/>
      <c r="D1" s="326"/>
    </row>
    <row r="2" ht="6.75" customHeight="1">
      <c r="A2" s="19"/>
    </row>
    <row r="3" ht="12.75">
      <c r="D3" s="13" t="s">
        <v>42</v>
      </c>
    </row>
    <row r="4" spans="1:4" ht="15" customHeight="1">
      <c r="A4" s="322" t="s">
        <v>59</v>
      </c>
      <c r="B4" s="322" t="s">
        <v>5</v>
      </c>
      <c r="C4" s="323" t="s">
        <v>60</v>
      </c>
      <c r="D4" s="323" t="s">
        <v>250</v>
      </c>
    </row>
    <row r="5" spans="1:4" ht="15" customHeight="1">
      <c r="A5" s="322"/>
      <c r="B5" s="322"/>
      <c r="C5" s="322"/>
      <c r="D5" s="323"/>
    </row>
    <row r="6" spans="1:4" ht="15.75" customHeight="1">
      <c r="A6" s="322"/>
      <c r="B6" s="322"/>
      <c r="C6" s="322"/>
      <c r="D6" s="323"/>
    </row>
    <row r="7" spans="1:4" s="85" customFormat="1" ht="9.75" customHeight="1">
      <c r="A7" s="83">
        <v>1</v>
      </c>
      <c r="B7" s="83">
        <v>2</v>
      </c>
      <c r="C7" s="83">
        <v>3</v>
      </c>
      <c r="D7" s="84">
        <v>4</v>
      </c>
    </row>
    <row r="8" spans="1:4" ht="18.75" customHeight="1">
      <c r="A8" s="324" t="s">
        <v>25</v>
      </c>
      <c r="B8" s="325"/>
      <c r="C8" s="74"/>
      <c r="D8" s="174">
        <f>SUM(D9:D16)</f>
        <v>17647285</v>
      </c>
    </row>
    <row r="9" spans="1:4" ht="21.75" customHeight="1">
      <c r="A9" s="73" t="s">
        <v>12</v>
      </c>
      <c r="B9" s="75" t="s">
        <v>19</v>
      </c>
      <c r="C9" s="73" t="s">
        <v>26</v>
      </c>
      <c r="D9" s="168">
        <v>16257285</v>
      </c>
    </row>
    <row r="10" spans="1:4" ht="18.75" customHeight="1">
      <c r="A10" s="76" t="s">
        <v>13</v>
      </c>
      <c r="B10" s="74" t="s">
        <v>20</v>
      </c>
      <c r="C10" s="73" t="s">
        <v>26</v>
      </c>
      <c r="D10" s="169">
        <v>1390000</v>
      </c>
    </row>
    <row r="11" spans="1:4" ht="31.5" customHeight="1">
      <c r="A11" s="73" t="s">
        <v>14</v>
      </c>
      <c r="B11" s="77" t="s">
        <v>96</v>
      </c>
      <c r="C11" s="73" t="s">
        <v>50</v>
      </c>
      <c r="D11" s="168" t="s">
        <v>24</v>
      </c>
    </row>
    <row r="12" spans="1:4" ht="15.75" customHeight="1">
      <c r="A12" s="76" t="s">
        <v>1</v>
      </c>
      <c r="B12" s="74" t="s">
        <v>28</v>
      </c>
      <c r="C12" s="73" t="s">
        <v>51</v>
      </c>
      <c r="D12" s="168"/>
    </row>
    <row r="13" spans="1:4" ht="15" customHeight="1">
      <c r="A13" s="73" t="s">
        <v>18</v>
      </c>
      <c r="B13" s="74" t="s">
        <v>97</v>
      </c>
      <c r="C13" s="73" t="s">
        <v>138</v>
      </c>
      <c r="D13" s="168"/>
    </row>
    <row r="14" spans="1:4" ht="16.5" customHeight="1">
      <c r="A14" s="76" t="s">
        <v>21</v>
      </c>
      <c r="B14" s="74" t="s">
        <v>22</v>
      </c>
      <c r="C14" s="73" t="s">
        <v>27</v>
      </c>
      <c r="D14" s="170"/>
    </row>
    <row r="15" spans="1:4" ht="15" customHeight="1">
      <c r="A15" s="73" t="s">
        <v>23</v>
      </c>
      <c r="B15" s="74" t="s">
        <v>115</v>
      </c>
      <c r="C15" s="73" t="s">
        <v>64</v>
      </c>
      <c r="D15" s="171"/>
    </row>
    <row r="16" spans="1:4" ht="15" customHeight="1">
      <c r="A16" s="73" t="s">
        <v>30</v>
      </c>
      <c r="B16" s="78" t="s">
        <v>49</v>
      </c>
      <c r="C16" s="73" t="s">
        <v>29</v>
      </c>
      <c r="D16" s="171" t="s">
        <v>24</v>
      </c>
    </row>
    <row r="17" spans="1:4" ht="18.75" customHeight="1">
      <c r="A17" s="324" t="s">
        <v>98</v>
      </c>
      <c r="B17" s="325"/>
      <c r="C17" s="73"/>
      <c r="D17" s="174">
        <f>SUM(D18:D24)</f>
        <v>3934716</v>
      </c>
    </row>
    <row r="18" spans="1:4" ht="16.5" customHeight="1">
      <c r="A18" s="73" t="s">
        <v>12</v>
      </c>
      <c r="B18" s="74" t="s">
        <v>52</v>
      </c>
      <c r="C18" s="73" t="s">
        <v>32</v>
      </c>
      <c r="D18" s="171">
        <v>1798610</v>
      </c>
    </row>
    <row r="19" spans="1:4" ht="13.5" customHeight="1">
      <c r="A19" s="76" t="s">
        <v>13</v>
      </c>
      <c r="B19" s="79" t="s">
        <v>31</v>
      </c>
      <c r="C19" s="76" t="s">
        <v>32</v>
      </c>
      <c r="D19" s="172">
        <v>2136106</v>
      </c>
    </row>
    <row r="20" spans="1:4" ht="38.25" customHeight="1">
      <c r="A20" s="73" t="s">
        <v>14</v>
      </c>
      <c r="B20" s="80" t="s">
        <v>55</v>
      </c>
      <c r="C20" s="73" t="s">
        <v>56</v>
      </c>
      <c r="D20" s="171" t="s">
        <v>24</v>
      </c>
    </row>
    <row r="21" spans="1:4" ht="14.25" customHeight="1">
      <c r="A21" s="76" t="s">
        <v>1</v>
      </c>
      <c r="B21" s="79" t="s">
        <v>53</v>
      </c>
      <c r="C21" s="76" t="s">
        <v>47</v>
      </c>
      <c r="D21" s="172"/>
    </row>
    <row r="22" spans="1:4" ht="15.75" customHeight="1">
      <c r="A22" s="73" t="s">
        <v>18</v>
      </c>
      <c r="B22" s="74" t="s">
        <v>54</v>
      </c>
      <c r="C22" s="73" t="s">
        <v>34</v>
      </c>
      <c r="D22" s="171"/>
    </row>
    <row r="23" spans="1:4" ht="15" customHeight="1">
      <c r="A23" s="81" t="s">
        <v>21</v>
      </c>
      <c r="B23" s="78" t="s">
        <v>116</v>
      </c>
      <c r="C23" s="81" t="s">
        <v>35</v>
      </c>
      <c r="D23" s="170"/>
    </row>
    <row r="24" spans="1:6" ht="16.5" customHeight="1">
      <c r="A24" s="81" t="s">
        <v>23</v>
      </c>
      <c r="B24" s="78" t="s">
        <v>36</v>
      </c>
      <c r="C24" s="82" t="s">
        <v>33</v>
      </c>
      <c r="D24" s="173"/>
      <c r="E24" s="51"/>
      <c r="F24" s="51"/>
    </row>
    <row r="25" spans="1:3" ht="12.75">
      <c r="A25" s="6"/>
      <c r="B25" s="7"/>
      <c r="C25" s="53"/>
    </row>
    <row r="26" spans="1:2" ht="12.75">
      <c r="A26" s="54"/>
      <c r="B26" s="53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5
do projektu Uchwały Nr ...Rady Miejskiej w Łowiczu
 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H16" sqref="H16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33" t="s">
        <v>251</v>
      </c>
      <c r="B1" s="333"/>
      <c r="C1" s="333"/>
      <c r="D1" s="333"/>
      <c r="E1" s="333"/>
      <c r="F1" s="333"/>
      <c r="G1" s="333"/>
      <c r="H1" s="333"/>
      <c r="I1" s="333"/>
      <c r="J1" s="333"/>
    </row>
    <row r="2" ht="12.75">
      <c r="J2" s="12" t="s">
        <v>42</v>
      </c>
    </row>
    <row r="3" spans="1:10" s="5" customFormat="1" ht="20.25" customHeight="1">
      <c r="A3" s="322" t="s">
        <v>2</v>
      </c>
      <c r="B3" s="327" t="s">
        <v>3</v>
      </c>
      <c r="C3" s="327" t="s">
        <v>4</v>
      </c>
      <c r="D3" s="323" t="s">
        <v>91</v>
      </c>
      <c r="E3" s="323" t="s">
        <v>111</v>
      </c>
      <c r="F3" s="323" t="s">
        <v>72</v>
      </c>
      <c r="G3" s="323"/>
      <c r="H3" s="323"/>
      <c r="I3" s="323"/>
      <c r="J3" s="323"/>
    </row>
    <row r="4" spans="1:10" s="5" customFormat="1" ht="20.25" customHeight="1">
      <c r="A4" s="322"/>
      <c r="B4" s="328"/>
      <c r="C4" s="328"/>
      <c r="D4" s="322"/>
      <c r="E4" s="323"/>
      <c r="F4" s="323" t="s">
        <v>89</v>
      </c>
      <c r="G4" s="323" t="s">
        <v>6</v>
      </c>
      <c r="H4" s="323"/>
      <c r="I4" s="323"/>
      <c r="J4" s="323" t="s">
        <v>90</v>
      </c>
    </row>
    <row r="5" spans="1:10" s="5" customFormat="1" ht="65.25" customHeight="1">
      <c r="A5" s="322"/>
      <c r="B5" s="329"/>
      <c r="C5" s="329"/>
      <c r="D5" s="322"/>
      <c r="E5" s="323"/>
      <c r="F5" s="323"/>
      <c r="G5" s="18" t="s">
        <v>87</v>
      </c>
      <c r="H5" s="18" t="s">
        <v>88</v>
      </c>
      <c r="I5" s="18" t="s">
        <v>112</v>
      </c>
      <c r="J5" s="323"/>
    </row>
    <row r="6" spans="1:10" ht="9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ht="19.5" customHeight="1">
      <c r="A7" s="21">
        <v>750</v>
      </c>
      <c r="B7" s="21">
        <v>75011</v>
      </c>
      <c r="C7" s="21">
        <v>2010</v>
      </c>
      <c r="D7" s="144">
        <v>236194</v>
      </c>
      <c r="E7" s="144">
        <f>SUM(F7,J7)</f>
        <v>236194</v>
      </c>
      <c r="F7" s="144">
        <v>236194</v>
      </c>
      <c r="G7" s="144">
        <v>195900</v>
      </c>
      <c r="H7" s="144">
        <v>34550</v>
      </c>
      <c r="I7" s="144">
        <v>0</v>
      </c>
      <c r="J7" s="144">
        <v>0</v>
      </c>
    </row>
    <row r="8" spans="1:10" ht="19.5" customHeight="1">
      <c r="A8" s="21">
        <v>751</v>
      </c>
      <c r="B8" s="21">
        <v>75101</v>
      </c>
      <c r="C8" s="21">
        <v>2010</v>
      </c>
      <c r="D8" s="144">
        <v>5150</v>
      </c>
      <c r="E8" s="144">
        <f aca="true" t="shared" si="0" ref="E8:E14">SUM(F8,J8)</f>
        <v>5150</v>
      </c>
      <c r="F8" s="144">
        <v>5150</v>
      </c>
      <c r="G8" s="144">
        <v>0</v>
      </c>
      <c r="H8" s="144">
        <v>0</v>
      </c>
      <c r="I8" s="144">
        <v>0</v>
      </c>
      <c r="J8" s="144">
        <v>0</v>
      </c>
    </row>
    <row r="9" spans="1:10" ht="19.5" customHeight="1">
      <c r="A9" s="21">
        <v>754</v>
      </c>
      <c r="B9" s="21">
        <v>75414</v>
      </c>
      <c r="C9" s="21">
        <v>2010</v>
      </c>
      <c r="D9" s="144">
        <v>3700</v>
      </c>
      <c r="E9" s="144">
        <f t="shared" si="0"/>
        <v>3700</v>
      </c>
      <c r="F9" s="144">
        <v>3700</v>
      </c>
      <c r="G9" s="144">
        <v>0</v>
      </c>
      <c r="H9" s="144">
        <v>0</v>
      </c>
      <c r="I9" s="144">
        <v>0</v>
      </c>
      <c r="J9" s="144">
        <v>0</v>
      </c>
    </row>
    <row r="10" spans="1:10" ht="19.5" customHeight="1">
      <c r="A10" s="21">
        <v>852</v>
      </c>
      <c r="B10" s="21">
        <v>85203</v>
      </c>
      <c r="C10" s="21">
        <v>2010</v>
      </c>
      <c r="D10" s="144">
        <v>264300</v>
      </c>
      <c r="E10" s="144">
        <f t="shared" si="0"/>
        <v>264300</v>
      </c>
      <c r="F10" s="144">
        <v>264300</v>
      </c>
      <c r="G10" s="144">
        <v>164035</v>
      </c>
      <c r="H10" s="144">
        <v>27487</v>
      </c>
      <c r="I10" s="144" t="s">
        <v>24</v>
      </c>
      <c r="J10" s="144">
        <v>0</v>
      </c>
    </row>
    <row r="11" spans="1:10" ht="19.5" customHeight="1">
      <c r="A11" s="21">
        <v>852</v>
      </c>
      <c r="B11" s="21">
        <v>85212</v>
      </c>
      <c r="C11" s="21">
        <v>2010</v>
      </c>
      <c r="D11" s="144">
        <v>6501168</v>
      </c>
      <c r="E11" s="144">
        <f t="shared" si="0"/>
        <v>6501168</v>
      </c>
      <c r="F11" s="144">
        <v>6501168</v>
      </c>
      <c r="G11" s="144">
        <v>110981</v>
      </c>
      <c r="H11" s="144">
        <v>45714</v>
      </c>
      <c r="I11" s="144">
        <v>6309108</v>
      </c>
      <c r="J11" s="144">
        <v>0</v>
      </c>
    </row>
    <row r="12" spans="1:10" ht="19.5" customHeight="1">
      <c r="A12" s="21">
        <v>852</v>
      </c>
      <c r="B12" s="21">
        <v>85213</v>
      </c>
      <c r="C12" s="21">
        <v>2010</v>
      </c>
      <c r="D12" s="144">
        <v>35078</v>
      </c>
      <c r="E12" s="144">
        <f t="shared" si="0"/>
        <v>35078</v>
      </c>
      <c r="F12" s="144">
        <v>35078</v>
      </c>
      <c r="G12" s="144">
        <v>0</v>
      </c>
      <c r="H12" s="144">
        <v>0</v>
      </c>
      <c r="I12" s="144">
        <v>35078</v>
      </c>
      <c r="J12" s="144">
        <v>0</v>
      </c>
    </row>
    <row r="13" spans="1:10" ht="19.5" customHeight="1">
      <c r="A13" s="21">
        <v>852</v>
      </c>
      <c r="B13" s="21">
        <v>85214</v>
      </c>
      <c r="C13" s="21">
        <v>2010</v>
      </c>
      <c r="D13" s="144">
        <v>370599</v>
      </c>
      <c r="E13" s="144">
        <f t="shared" si="0"/>
        <v>370599</v>
      </c>
      <c r="F13" s="144">
        <v>370599</v>
      </c>
      <c r="G13" s="144">
        <v>0</v>
      </c>
      <c r="H13" s="144">
        <v>0</v>
      </c>
      <c r="I13" s="144">
        <v>370599</v>
      </c>
      <c r="J13" s="144">
        <v>0</v>
      </c>
    </row>
    <row r="14" spans="1:10" ht="19.5" customHeight="1">
      <c r="A14" s="21">
        <v>852</v>
      </c>
      <c r="B14" s="21">
        <v>85228</v>
      </c>
      <c r="C14" s="21">
        <v>2010</v>
      </c>
      <c r="D14" s="144">
        <v>111820</v>
      </c>
      <c r="E14" s="144">
        <f t="shared" si="0"/>
        <v>111820</v>
      </c>
      <c r="F14" s="144">
        <v>111820</v>
      </c>
      <c r="G14" s="144">
        <v>82776</v>
      </c>
      <c r="H14" s="144">
        <v>14524</v>
      </c>
      <c r="I14" s="144">
        <v>0</v>
      </c>
      <c r="J14" s="144">
        <v>0</v>
      </c>
    </row>
    <row r="15" spans="1:10" ht="19.5" customHeight="1">
      <c r="A15" s="189"/>
      <c r="B15" s="189"/>
      <c r="C15" s="189"/>
      <c r="D15" s="190"/>
      <c r="E15" s="190"/>
      <c r="F15" s="190"/>
      <c r="G15" s="190"/>
      <c r="H15" s="190"/>
      <c r="I15" s="190"/>
      <c r="J15" s="190"/>
    </row>
    <row r="16" spans="1:10" ht="19.5" customHeight="1">
      <c r="A16" s="23"/>
      <c r="B16" s="23"/>
      <c r="C16" s="23"/>
      <c r="D16" s="142"/>
      <c r="E16" s="142"/>
      <c r="F16" s="142"/>
      <c r="G16" s="142"/>
      <c r="H16" s="142"/>
      <c r="I16" s="142"/>
      <c r="J16" s="142"/>
    </row>
    <row r="17" spans="1:10" ht="19.5" customHeight="1">
      <c r="A17" s="23"/>
      <c r="B17" s="23"/>
      <c r="C17" s="23"/>
      <c r="D17" s="142"/>
      <c r="E17" s="142"/>
      <c r="F17" s="142"/>
      <c r="G17" s="142"/>
      <c r="H17" s="142"/>
      <c r="I17" s="142"/>
      <c r="J17" s="142"/>
    </row>
    <row r="18" spans="1:10" ht="19.5" customHeight="1">
      <c r="A18" s="23"/>
      <c r="B18" s="23"/>
      <c r="C18" s="23"/>
      <c r="D18" s="142"/>
      <c r="E18" s="142"/>
      <c r="F18" s="142"/>
      <c r="G18" s="142"/>
      <c r="H18" s="142"/>
      <c r="I18" s="142"/>
      <c r="J18" s="142"/>
    </row>
    <row r="19" spans="1:10" ht="19.5" customHeight="1">
      <c r="A19" s="24"/>
      <c r="B19" s="24"/>
      <c r="C19" s="24"/>
      <c r="D19" s="143"/>
      <c r="E19" s="143"/>
      <c r="F19" s="143"/>
      <c r="G19" s="143"/>
      <c r="H19" s="143"/>
      <c r="I19" s="143"/>
      <c r="J19" s="143"/>
    </row>
    <row r="20" spans="1:10" ht="19.5" customHeight="1">
      <c r="A20" s="330" t="s">
        <v>99</v>
      </c>
      <c r="B20" s="331"/>
      <c r="C20" s="332"/>
      <c r="D20" s="162">
        <f aca="true" t="shared" si="1" ref="D20:J20">SUM(D7:D19)</f>
        <v>7528009</v>
      </c>
      <c r="E20" s="163">
        <f t="shared" si="1"/>
        <v>7528009</v>
      </c>
      <c r="F20" s="163">
        <f t="shared" si="1"/>
        <v>7528009</v>
      </c>
      <c r="G20" s="163">
        <f t="shared" si="1"/>
        <v>553692</v>
      </c>
      <c r="H20" s="163">
        <f t="shared" si="1"/>
        <v>122275</v>
      </c>
      <c r="I20" s="163">
        <f t="shared" si="1"/>
        <v>6714785</v>
      </c>
      <c r="J20" s="163">
        <f t="shared" si="1"/>
        <v>0</v>
      </c>
    </row>
    <row r="22" ht="12.75">
      <c r="A22" s="67" t="s">
        <v>24</v>
      </c>
    </row>
  </sheetData>
  <sheetProtection/>
  <mergeCells count="11">
    <mergeCell ref="A1:J1"/>
    <mergeCell ref="F4:F5"/>
    <mergeCell ref="G4:I4"/>
    <mergeCell ref="D3:D5"/>
    <mergeCell ref="E3:E5"/>
    <mergeCell ref="A3:A5"/>
    <mergeCell ref="B3:B5"/>
    <mergeCell ref="C3:C5"/>
    <mergeCell ref="A20:C20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 6
do projektu Uchwały Nr ...Rady Miejskiej  w Łowiczu 
z dnia 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333" t="s">
        <v>252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60" t="s">
        <v>42</v>
      </c>
    </row>
    <row r="4" spans="1:10" ht="20.25" customHeight="1">
      <c r="A4" s="322" t="s">
        <v>2</v>
      </c>
      <c r="B4" s="327" t="s">
        <v>3</v>
      </c>
      <c r="C4" s="327" t="s">
        <v>4</v>
      </c>
      <c r="D4" s="323" t="s">
        <v>91</v>
      </c>
      <c r="E4" s="323" t="s">
        <v>111</v>
      </c>
      <c r="F4" s="323" t="s">
        <v>72</v>
      </c>
      <c r="G4" s="323"/>
      <c r="H4" s="323"/>
      <c r="I4" s="323"/>
      <c r="J4" s="323"/>
    </row>
    <row r="5" spans="1:10" ht="18" customHeight="1">
      <c r="A5" s="322"/>
      <c r="B5" s="328"/>
      <c r="C5" s="328"/>
      <c r="D5" s="322"/>
      <c r="E5" s="323"/>
      <c r="F5" s="323" t="s">
        <v>89</v>
      </c>
      <c r="G5" s="323" t="s">
        <v>6</v>
      </c>
      <c r="H5" s="323"/>
      <c r="I5" s="323"/>
      <c r="J5" s="323" t="s">
        <v>90</v>
      </c>
    </row>
    <row r="6" spans="1:10" ht="69" customHeight="1">
      <c r="A6" s="322"/>
      <c r="B6" s="329"/>
      <c r="C6" s="329"/>
      <c r="D6" s="322"/>
      <c r="E6" s="323"/>
      <c r="F6" s="323"/>
      <c r="G6" s="18" t="s">
        <v>87</v>
      </c>
      <c r="H6" s="18" t="s">
        <v>88</v>
      </c>
      <c r="I6" s="18" t="s">
        <v>112</v>
      </c>
      <c r="J6" s="323"/>
    </row>
    <row r="7" spans="1:10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</row>
    <row r="8" spans="1:10" ht="19.5" customHeight="1">
      <c r="A8" s="22">
        <v>852</v>
      </c>
      <c r="B8" s="22">
        <v>85214</v>
      </c>
      <c r="C8" s="22">
        <v>2030</v>
      </c>
      <c r="D8" s="141">
        <v>107750</v>
      </c>
      <c r="E8" s="141">
        <v>107750</v>
      </c>
      <c r="F8" s="141">
        <v>107750</v>
      </c>
      <c r="G8" s="141">
        <v>0</v>
      </c>
      <c r="H8" s="141">
        <v>0</v>
      </c>
      <c r="I8" s="141">
        <v>107750</v>
      </c>
      <c r="J8" s="141">
        <v>0</v>
      </c>
    </row>
    <row r="9" spans="1:10" ht="19.5" customHeight="1">
      <c r="A9" s="23">
        <v>852</v>
      </c>
      <c r="B9" s="23">
        <v>85219</v>
      </c>
      <c r="C9" s="23">
        <v>2030</v>
      </c>
      <c r="D9" s="142">
        <v>658005</v>
      </c>
      <c r="E9" s="142">
        <v>658005</v>
      </c>
      <c r="F9" s="142">
        <v>658005</v>
      </c>
      <c r="G9" s="142">
        <v>519078</v>
      </c>
      <c r="H9" s="142">
        <v>90873</v>
      </c>
      <c r="I9" s="142">
        <v>0</v>
      </c>
      <c r="J9" s="142">
        <v>0</v>
      </c>
    </row>
    <row r="10" spans="1:10" ht="19.5" customHeight="1">
      <c r="A10" s="23"/>
      <c r="B10" s="23"/>
      <c r="C10" s="23"/>
      <c r="D10" s="142"/>
      <c r="E10" s="142"/>
      <c r="F10" s="142"/>
      <c r="G10" s="142"/>
      <c r="H10" s="142"/>
      <c r="I10" s="142"/>
      <c r="J10" s="142"/>
    </row>
    <row r="11" spans="1:10" ht="19.5" customHeight="1">
      <c r="A11" s="23"/>
      <c r="B11" s="23"/>
      <c r="C11" s="23"/>
      <c r="D11" s="142"/>
      <c r="E11" s="142"/>
      <c r="F11" s="142"/>
      <c r="G11" s="142"/>
      <c r="H11" s="142"/>
      <c r="I11" s="142"/>
      <c r="J11" s="142"/>
    </row>
    <row r="12" spans="1:10" ht="19.5" customHeight="1">
      <c r="A12" s="23"/>
      <c r="B12" s="23"/>
      <c r="C12" s="23"/>
      <c r="D12" s="142"/>
      <c r="E12" s="142"/>
      <c r="F12" s="142"/>
      <c r="G12" s="142"/>
      <c r="H12" s="142"/>
      <c r="I12" s="142"/>
      <c r="J12" s="142"/>
    </row>
    <row r="13" spans="1:10" ht="19.5" customHeight="1">
      <c r="A13" s="23"/>
      <c r="B13" s="23"/>
      <c r="C13" s="23"/>
      <c r="D13" s="142"/>
      <c r="E13" s="142"/>
      <c r="F13" s="142"/>
      <c r="G13" s="142"/>
      <c r="H13" s="142"/>
      <c r="I13" s="142"/>
      <c r="J13" s="142"/>
    </row>
    <row r="14" spans="1:10" ht="19.5" customHeight="1">
      <c r="A14" s="23"/>
      <c r="B14" s="23"/>
      <c r="C14" s="23"/>
      <c r="D14" s="142"/>
      <c r="E14" s="142"/>
      <c r="F14" s="142"/>
      <c r="G14" s="142"/>
      <c r="H14" s="142"/>
      <c r="I14" s="142"/>
      <c r="J14" s="142"/>
    </row>
    <row r="15" spans="1:10" ht="19.5" customHeight="1">
      <c r="A15" s="23"/>
      <c r="B15" s="23"/>
      <c r="C15" s="23"/>
      <c r="D15" s="142"/>
      <c r="E15" s="142"/>
      <c r="F15" s="142"/>
      <c r="G15" s="142"/>
      <c r="H15" s="142"/>
      <c r="I15" s="142"/>
      <c r="J15" s="142"/>
    </row>
    <row r="16" spans="1:10" ht="19.5" customHeight="1">
      <c r="A16" s="23"/>
      <c r="B16" s="23"/>
      <c r="C16" s="23"/>
      <c r="D16" s="142"/>
      <c r="E16" s="142"/>
      <c r="F16" s="142"/>
      <c r="G16" s="142"/>
      <c r="H16" s="142"/>
      <c r="I16" s="142"/>
      <c r="J16" s="142"/>
    </row>
    <row r="17" spans="1:10" ht="19.5" customHeight="1">
      <c r="A17" s="23"/>
      <c r="B17" s="23"/>
      <c r="C17" s="23"/>
      <c r="D17" s="142"/>
      <c r="E17" s="142"/>
      <c r="F17" s="142"/>
      <c r="G17" s="142"/>
      <c r="H17" s="142"/>
      <c r="I17" s="142"/>
      <c r="J17" s="142"/>
    </row>
    <row r="18" spans="1:10" ht="19.5" customHeight="1">
      <c r="A18" s="23"/>
      <c r="B18" s="23"/>
      <c r="C18" s="23"/>
      <c r="D18" s="142"/>
      <c r="E18" s="142"/>
      <c r="F18" s="142"/>
      <c r="G18" s="142"/>
      <c r="H18" s="142"/>
      <c r="I18" s="142"/>
      <c r="J18" s="142"/>
    </row>
    <row r="19" spans="1:10" ht="19.5" customHeight="1">
      <c r="A19" s="23"/>
      <c r="B19" s="23"/>
      <c r="C19" s="23"/>
      <c r="D19" s="142"/>
      <c r="E19" s="142"/>
      <c r="F19" s="142"/>
      <c r="G19" s="142"/>
      <c r="H19" s="142"/>
      <c r="I19" s="142"/>
      <c r="J19" s="142"/>
    </row>
    <row r="20" spans="1:10" ht="19.5" customHeight="1">
      <c r="A20" s="24"/>
      <c r="B20" s="24"/>
      <c r="C20" s="24"/>
      <c r="D20" s="143"/>
      <c r="E20" s="143"/>
      <c r="F20" s="143"/>
      <c r="G20" s="143"/>
      <c r="H20" s="143"/>
      <c r="I20" s="143"/>
      <c r="J20" s="143"/>
    </row>
    <row r="21" spans="1:10" ht="24.75" customHeight="1">
      <c r="A21" s="334" t="s">
        <v>99</v>
      </c>
      <c r="B21" s="335"/>
      <c r="C21" s="336"/>
      <c r="D21" s="162">
        <f>SUM(D8:D20)</f>
        <v>765755</v>
      </c>
      <c r="E21" s="162">
        <f aca="true" t="shared" si="0" ref="E21:J21">SUM(E8:E20)</f>
        <v>765755</v>
      </c>
      <c r="F21" s="162">
        <f t="shared" si="0"/>
        <v>765755</v>
      </c>
      <c r="G21" s="162">
        <f t="shared" si="0"/>
        <v>519078</v>
      </c>
      <c r="H21" s="162">
        <f t="shared" si="0"/>
        <v>90873</v>
      </c>
      <c r="I21" s="162">
        <f t="shared" si="0"/>
        <v>107750</v>
      </c>
      <c r="J21" s="162">
        <f t="shared" si="0"/>
        <v>0</v>
      </c>
    </row>
    <row r="23" spans="1:7" ht="12.75">
      <c r="A23" s="67" t="s">
        <v>24</v>
      </c>
      <c r="G23"/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C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projektu Uchwały Nr ...Rady Miejskiej w Łowiczu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D14" sqref="D14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9.75390625" style="0" customWidth="1"/>
    <col min="5" max="5" width="21.375" style="0" customWidth="1"/>
  </cols>
  <sheetData>
    <row r="1" spans="2:5" ht="18">
      <c r="B1" s="307" t="s">
        <v>24</v>
      </c>
      <c r="C1" s="307"/>
      <c r="D1" s="307"/>
      <c r="E1" s="307"/>
    </row>
    <row r="2" spans="2:5" ht="12.75">
      <c r="B2" s="9"/>
      <c r="C2" s="2"/>
      <c r="D2" s="2"/>
      <c r="E2" s="2"/>
    </row>
    <row r="3" spans="1:5" ht="16.5">
      <c r="A3" s="337" t="s">
        <v>139</v>
      </c>
      <c r="B3" s="337"/>
      <c r="C3" s="337"/>
      <c r="D3" s="337"/>
      <c r="E3" s="337"/>
    </row>
    <row r="4" spans="1:5" ht="16.5">
      <c r="A4" s="337" t="s">
        <v>140</v>
      </c>
      <c r="B4" s="337"/>
      <c r="C4" s="337"/>
      <c r="D4" s="337"/>
      <c r="E4" s="337"/>
    </row>
    <row r="5" spans="1:5" ht="15.75">
      <c r="A5" s="338" t="s">
        <v>253</v>
      </c>
      <c r="B5" s="339"/>
      <c r="C5" s="339"/>
      <c r="D5" s="339"/>
      <c r="E5" s="339"/>
    </row>
    <row r="6" spans="1:5" ht="15">
      <c r="A6" s="86"/>
      <c r="B6" s="86"/>
      <c r="C6" s="86"/>
      <c r="D6" s="87"/>
      <c r="E6" s="88"/>
    </row>
    <row r="7" spans="1:5" ht="15">
      <c r="A7" s="1"/>
      <c r="B7" s="1"/>
      <c r="C7" s="1"/>
      <c r="D7" s="89"/>
      <c r="E7" s="90" t="s">
        <v>57</v>
      </c>
    </row>
    <row r="8" spans="1:5" ht="36.75" customHeight="1" thickBot="1">
      <c r="A8" s="91" t="s">
        <v>2</v>
      </c>
      <c r="B8" s="92" t="s">
        <v>141</v>
      </c>
      <c r="C8" s="92" t="s">
        <v>4</v>
      </c>
      <c r="D8" s="92" t="s">
        <v>17</v>
      </c>
      <c r="E8" s="93" t="s">
        <v>142</v>
      </c>
    </row>
    <row r="9" spans="1:5" ht="15.75">
      <c r="A9" s="94">
        <v>750</v>
      </c>
      <c r="B9" s="95"/>
      <c r="C9" s="96" t="s">
        <v>24</v>
      </c>
      <c r="D9" s="96" t="s">
        <v>143</v>
      </c>
      <c r="E9" s="97" t="s">
        <v>24</v>
      </c>
    </row>
    <row r="10" spans="1:5" ht="15">
      <c r="A10" s="98"/>
      <c r="B10" s="99">
        <v>75011</v>
      </c>
      <c r="C10" s="100" t="s">
        <v>24</v>
      </c>
      <c r="D10" s="100" t="s">
        <v>144</v>
      </c>
      <c r="E10" s="101">
        <v>52455</v>
      </c>
    </row>
    <row r="11" spans="1:5" ht="15">
      <c r="A11" s="98"/>
      <c r="B11" s="102"/>
      <c r="C11" s="103" t="s">
        <v>145</v>
      </c>
      <c r="D11" s="104" t="s">
        <v>146</v>
      </c>
      <c r="E11" s="105">
        <v>52455</v>
      </c>
    </row>
    <row r="12" spans="1:5" ht="15">
      <c r="A12" s="98"/>
      <c r="B12" s="102"/>
      <c r="C12" s="104"/>
      <c r="D12" s="104" t="s">
        <v>6</v>
      </c>
      <c r="E12" s="105"/>
    </row>
    <row r="13" spans="1:5" ht="15">
      <c r="A13" s="98"/>
      <c r="B13" s="102"/>
      <c r="C13" s="106" t="s">
        <v>24</v>
      </c>
      <c r="D13" s="191" t="s">
        <v>147</v>
      </c>
      <c r="E13" s="105">
        <v>51300</v>
      </c>
    </row>
    <row r="14" spans="1:5" ht="15">
      <c r="A14" s="98"/>
      <c r="B14" s="102"/>
      <c r="C14" s="106"/>
      <c r="D14" s="192" t="s">
        <v>441</v>
      </c>
      <c r="E14" s="105">
        <v>1155</v>
      </c>
    </row>
    <row r="15" spans="1:5" ht="15.75">
      <c r="A15" s="193">
        <v>852</v>
      </c>
      <c r="B15" s="194"/>
      <c r="C15" s="195"/>
      <c r="D15" s="196" t="s">
        <v>242</v>
      </c>
      <c r="E15" s="197">
        <v>22800</v>
      </c>
    </row>
    <row r="16" spans="1:5" ht="38.25">
      <c r="A16" s="98"/>
      <c r="B16" s="198">
        <v>85212</v>
      </c>
      <c r="C16" s="199"/>
      <c r="D16" s="200" t="s">
        <v>243</v>
      </c>
      <c r="E16" s="201">
        <v>22800</v>
      </c>
    </row>
    <row r="17" spans="1:5" ht="15.75" thickBot="1">
      <c r="A17" s="98"/>
      <c r="B17" s="107"/>
      <c r="C17" s="202" t="s">
        <v>244</v>
      </c>
      <c r="D17" s="203" t="s">
        <v>245</v>
      </c>
      <c r="E17" s="105">
        <v>22800</v>
      </c>
    </row>
    <row r="18" spans="1:5" ht="17.25" thickBot="1" thickTop="1">
      <c r="A18" s="108"/>
      <c r="B18" s="109"/>
      <c r="C18" s="109"/>
      <c r="D18" s="109" t="s">
        <v>99</v>
      </c>
      <c r="E18" s="274">
        <f>SUM(E11,E15)</f>
        <v>75255</v>
      </c>
    </row>
    <row r="19" spans="2:5" ht="13.5" thickTop="1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</sheetData>
  <mergeCells count="4">
    <mergeCell ref="B1:E1"/>
    <mergeCell ref="A3:E3"/>
    <mergeCell ref="A4:E4"/>
    <mergeCell ref="A5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&amp;RZałącznik Nr  8 
do projektu Uchwały Nr .... Rady Miejskiej w Łowiczu 
z dnia .....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5.125" style="0" customWidth="1"/>
    <col min="6" max="6" width="27.75390625" style="0" customWidth="1"/>
    <col min="7" max="7" width="15.75390625" style="0" customWidth="1"/>
  </cols>
  <sheetData>
    <row r="1" spans="1:7" ht="19.5" customHeight="1">
      <c r="A1" s="326" t="s">
        <v>254</v>
      </c>
      <c r="B1" s="326"/>
      <c r="C1" s="326"/>
      <c r="D1" s="326"/>
      <c r="E1" s="326"/>
      <c r="F1" s="326"/>
      <c r="G1" s="32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42</v>
      </c>
    </row>
    <row r="4" spans="1:7" ht="19.5" customHeight="1">
      <c r="A4" s="322" t="s">
        <v>59</v>
      </c>
      <c r="B4" s="322" t="s">
        <v>2</v>
      </c>
      <c r="C4" s="322" t="s">
        <v>3</v>
      </c>
      <c r="D4" s="327" t="s">
        <v>4</v>
      </c>
      <c r="E4" s="323" t="s">
        <v>69</v>
      </c>
      <c r="F4" s="323" t="s">
        <v>70</v>
      </c>
      <c r="G4" s="323" t="s">
        <v>43</v>
      </c>
    </row>
    <row r="5" spans="1:7" ht="19.5" customHeight="1">
      <c r="A5" s="322"/>
      <c r="B5" s="322"/>
      <c r="C5" s="322"/>
      <c r="D5" s="328"/>
      <c r="E5" s="323"/>
      <c r="F5" s="323"/>
      <c r="G5" s="323"/>
    </row>
    <row r="6" spans="1:7" ht="19.5" customHeight="1">
      <c r="A6" s="322"/>
      <c r="B6" s="322"/>
      <c r="C6" s="322"/>
      <c r="D6" s="329"/>
      <c r="E6" s="323"/>
      <c r="F6" s="323"/>
      <c r="G6" s="323"/>
    </row>
    <row r="7" spans="1:7" ht="7.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30" customHeight="1">
      <c r="A8" s="286" t="s">
        <v>12</v>
      </c>
      <c r="B8" s="286">
        <v>900</v>
      </c>
      <c r="C8" s="286">
        <v>90017</v>
      </c>
      <c r="D8" s="286"/>
      <c r="E8" s="286" t="s">
        <v>442</v>
      </c>
      <c r="F8" t="s">
        <v>152</v>
      </c>
      <c r="G8" s="287">
        <f>SUM(G9:G11)</f>
        <v>410000</v>
      </c>
    </row>
    <row r="9" spans="1:7" ht="30" customHeight="1">
      <c r="A9" s="41"/>
      <c r="B9" s="41"/>
      <c r="C9" s="41"/>
      <c r="D9" s="41"/>
      <c r="E9" s="41"/>
      <c r="F9" s="41" t="s">
        <v>150</v>
      </c>
      <c r="G9" s="150">
        <v>300000</v>
      </c>
    </row>
    <row r="10" spans="1:7" ht="30" customHeight="1">
      <c r="A10" s="42"/>
      <c r="B10" s="42"/>
      <c r="C10" s="42"/>
      <c r="D10" s="42"/>
      <c r="E10" s="42"/>
      <c r="F10" s="42" t="s">
        <v>151</v>
      </c>
      <c r="G10" s="151">
        <v>110000</v>
      </c>
    </row>
    <row r="11" spans="1:7" ht="30" customHeight="1">
      <c r="A11" s="42"/>
      <c r="B11" s="42"/>
      <c r="C11" s="42"/>
      <c r="D11" s="42"/>
      <c r="E11" s="42"/>
      <c r="F11" s="42" t="s">
        <v>24</v>
      </c>
      <c r="G11" s="151" t="s">
        <v>24</v>
      </c>
    </row>
    <row r="12" spans="1:7" ht="30" customHeight="1">
      <c r="A12" s="43"/>
      <c r="B12" s="43"/>
      <c r="C12" s="43"/>
      <c r="D12" s="43"/>
      <c r="E12" s="43"/>
      <c r="F12" s="43"/>
      <c r="G12" s="152"/>
    </row>
    <row r="13" spans="1:7" s="2" customFormat="1" ht="30" customHeight="1">
      <c r="A13" s="340" t="s">
        <v>99</v>
      </c>
      <c r="B13" s="341"/>
      <c r="C13" s="341"/>
      <c r="D13" s="341"/>
      <c r="E13" s="342"/>
      <c r="F13" s="28"/>
      <c r="G13" s="161">
        <f>SUM(G8)</f>
        <v>410000</v>
      </c>
    </row>
    <row r="15" ht="12.75">
      <c r="A15" s="67" t="s">
        <v>24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projektu Uchwały Nr .... Rady Miejskiej w Łowiczu 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Magdalena Michalska</cp:lastModifiedBy>
  <cp:lastPrinted>2008-11-18T10:38:55Z</cp:lastPrinted>
  <dcterms:created xsi:type="dcterms:W3CDTF">1998-12-09T13:02:10Z</dcterms:created>
  <dcterms:modified xsi:type="dcterms:W3CDTF">2008-11-18T11:07:51Z</dcterms:modified>
  <cp:category/>
  <cp:version/>
  <cp:contentType/>
  <cp:contentStatus/>
</cp:coreProperties>
</file>